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610" windowHeight="7920" tabRatio="873" firstSheet="13" activeTab="13"/>
  </bookViews>
  <sheets>
    <sheet name="Справ.табл." sheetId="1" state="hidden" r:id="rId1"/>
    <sheet name="Свод Программные мероприятия" sheetId="2" state="hidden" r:id="rId2"/>
    <sheet name="ГБ №1" sheetId="3" state="hidden" r:id="rId3"/>
    <sheet name="БСМП" sheetId="4" state="hidden" r:id="rId4"/>
    <sheet name="ДГБ" sheetId="5" state="hidden" r:id="rId5"/>
    <sheet name="ГП №1" sheetId="6" state="hidden" r:id="rId6"/>
    <sheet name="ГП №3" sheetId="7" state="hidden" r:id="rId7"/>
    <sheet name="Стом." sheetId="8" state="hidden" r:id="rId8"/>
    <sheet name="Роддом" sheetId="9" state="hidden" r:id="rId9"/>
    <sheet name="УЗО" sheetId="10" state="hidden" r:id="rId10"/>
    <sheet name="Столяру 1" sheetId="11" state="hidden" r:id="rId11"/>
    <sheet name="Столяру 2" sheetId="12" state="hidden" r:id="rId12"/>
    <sheet name="Крату" sheetId="13" state="hidden" r:id="rId13"/>
    <sheet name="СВОД _1" sheetId="14" r:id="rId14"/>
    <sheet name="ГБ 1" sheetId="15" state="hidden" r:id="rId15"/>
    <sheet name="ГБСМП" sheetId="16" state="hidden" r:id="rId16"/>
    <sheet name="ДетГБ" sheetId="17" state="hidden" r:id="rId17"/>
    <sheet name="ГП 1" sheetId="18" state="hidden" r:id="rId18"/>
    <sheet name="ГП 3" sheetId="19" state="hidden" r:id="rId19"/>
    <sheet name="Стом.п-ка" sheetId="20" state="hidden" r:id="rId20"/>
    <sheet name="Родил.дом" sheetId="21" state="hidden" r:id="rId21"/>
  </sheets>
  <definedNames>
    <definedName name="_xlnm.Print_Titles" localSheetId="12">'Крату'!$6:$8</definedName>
    <definedName name="_xlnm.Print_Titles" localSheetId="1">'Свод Программные мероприятия'!$6:$9</definedName>
    <definedName name="_xlnm.Print_Titles" localSheetId="0">'Справ.табл.'!$10:$13</definedName>
    <definedName name="_xlnm.Print_Titles" localSheetId="10">'Столяру 1'!$7:$10</definedName>
    <definedName name="_xlnm.Print_Titles" localSheetId="11">'Столяру 2'!$7:$10</definedName>
    <definedName name="_xlnm.Print_Area" localSheetId="0">'Справ.табл.'!$A$1:$AB$449</definedName>
  </definedNames>
  <calcPr fullCalcOnLoad="1"/>
</workbook>
</file>

<file path=xl/comments1.xml><?xml version="1.0" encoding="utf-8"?>
<comments xmlns="http://schemas.openxmlformats.org/spreadsheetml/2006/main">
  <authors>
    <author>Солодова</author>
  </authors>
  <commentList>
    <comment ref="E425" authorId="0">
      <text>
        <r>
          <rPr>
            <b/>
            <sz val="8"/>
            <rFont val="Tahoma"/>
            <family val="2"/>
          </rPr>
          <t>Солодова:</t>
        </r>
        <r>
          <rPr>
            <sz val="8"/>
            <rFont val="Tahoma"/>
            <family val="2"/>
          </rPr>
          <t xml:space="preserve">
211 - аппарат
 </t>
        </r>
      </text>
    </comment>
  </commentList>
</comments>
</file>

<file path=xl/sharedStrings.xml><?xml version="1.0" encoding="utf-8"?>
<sst xmlns="http://schemas.openxmlformats.org/spreadsheetml/2006/main" count="7702" uniqueCount="1111">
  <si>
    <t>Отдельные полномочия в области лекарственного обеспечения</t>
  </si>
  <si>
    <t>000 0000 5202000 000 000</t>
  </si>
  <si>
    <t>000 0000 5100300 000 000</t>
  </si>
  <si>
    <t>в т.ч. без права регрессного требования гаранта к принципалу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</si>
  <si>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</si>
  <si>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000 0000 1100000 000 000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</si>
  <si>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</si>
  <si>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</si>
  <si>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</si>
  <si>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Закупки диагностических средств и антивирусных препаратов для профилактики, выявления и лечения инфицированных вирусами иммунодефицита человека и гепатитов B и C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</si>
  <si>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</si>
  <si>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</si>
  <si>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</si>
  <si>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</si>
  <si>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</si>
  <si>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</si>
  <si>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</si>
  <si>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</si>
  <si>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</si>
  <si>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</si>
  <si>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</si>
  <si>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</si>
  <si>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</si>
  <si>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</si>
  <si>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</si>
  <si>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</si>
  <si>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</si>
  <si>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03101</t>
  </si>
  <si>
    <t>03102</t>
  </si>
  <si>
    <t>03103</t>
  </si>
  <si>
    <t>03501</t>
  </si>
  <si>
    <t>03502</t>
  </si>
  <si>
    <t>03801</t>
  </si>
  <si>
    <t>03802</t>
  </si>
  <si>
    <t>03803</t>
  </si>
  <si>
    <t>03804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</si>
  <si>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</si>
  <si>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</si>
  <si>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</si>
  <si>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</si>
  <si>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</si>
  <si>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</si>
  <si>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</si>
  <si>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</si>
  <si>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</si>
  <si>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</si>
  <si>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</si>
  <si>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</si>
  <si>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</si>
  <si>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</si>
  <si>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</si>
  <si>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</si>
  <si>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</si>
  <si>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</si>
  <si>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</si>
  <si>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</si>
  <si>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</si>
  <si>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</si>
  <si>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</si>
  <si>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</si>
  <si>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</si>
  <si>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</si>
  <si>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</si>
  <si>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</si>
  <si>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</si>
  <si>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</si>
  <si>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</si>
  <si>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</si>
  <si>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</si>
  <si>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</si>
  <si>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</si>
  <si>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</si>
  <si>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</si>
  <si>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</si>
  <si>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</si>
  <si>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</si>
  <si>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</si>
  <si>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</si>
  <si>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</si>
  <si>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</si>
  <si>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</si>
  <si>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</si>
  <si>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</si>
  <si>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</si>
  <si>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</si>
  <si>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</si>
  <si>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</si>
  <si>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</si>
  <si>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</si>
  <si>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</si>
  <si>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</si>
  <si>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</si>
  <si>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</si>
  <si>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</si>
  <si>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</si>
  <si>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</si>
  <si>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</si>
  <si>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</si>
  <si>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</si>
  <si>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</si>
  <si>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</si>
  <si>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</si>
  <si>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</si>
  <si>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</si>
  <si>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</si>
  <si>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</si>
  <si>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</si>
  <si>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</si>
  <si>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</si>
  <si>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</si>
  <si>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</si>
  <si>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</si>
  <si>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</si>
  <si>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</si>
  <si>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</si>
  <si>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</si>
  <si>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</si>
  <si>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</si>
  <si>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</si>
  <si>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</si>
  <si>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</si>
  <si>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</si>
  <si>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</si>
  <si>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</si>
  <si>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</si>
  <si>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</si>
  <si>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</si>
  <si>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</si>
  <si>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12301</t>
  </si>
  <si>
    <t>12302</t>
  </si>
  <si>
    <t>12303</t>
  </si>
  <si>
    <t>12304</t>
  </si>
  <si>
    <t>12305</t>
  </si>
  <si>
    <t>12306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</si>
  <si>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</si>
  <si>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</si>
  <si>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</si>
  <si>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</si>
  <si>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</si>
  <si>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</si>
  <si>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</si>
  <si>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</si>
  <si>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</si>
  <si>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000 1003 5054800 005 000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</si>
  <si>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</si>
  <si>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</si>
  <si>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</si>
  <si>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</si>
  <si>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</si>
  <si>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</si>
  <si>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</si>
  <si>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</si>
  <si>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</si>
  <si>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</si>
  <si>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</si>
  <si>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000 0502 1040300 000 000</t>
  </si>
  <si>
    <t>000 0000 1040804 000 000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</si>
  <si>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</si>
  <si>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</si>
  <si>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</si>
  <si>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</si>
  <si>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 xml:space="preserve">   из них: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</si>
  <si>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</si>
  <si>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</si>
  <si>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</si>
  <si>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</si>
  <si>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</si>
  <si>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</si>
  <si>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</si>
  <si>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</si>
  <si>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</si>
  <si>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</si>
  <si>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</si>
  <si>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</si>
  <si>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 xml:space="preserve">000 0702 4361200 000 000 </t>
  </si>
  <si>
    <t>000 1004 5050502 000 000</t>
  </si>
  <si>
    <t>000 1003 5053400 000 000</t>
  </si>
  <si>
    <t>000 0702 5201100 000 290</t>
  </si>
  <si>
    <t>000 1004 0000000 000 000</t>
  </si>
  <si>
    <t>000 1004 0000000 005 000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</si>
  <si>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</si>
  <si>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</si>
  <si>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</si>
  <si>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</si>
  <si>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</si>
  <si>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</si>
  <si>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полномочий, всего </t>
  </si>
  <si>
    <t>Оплата жилищно-коммунальных услуг отдельным категориям граждан, всего</t>
  </si>
  <si>
    <t>расходы на выплаты, зависящие от заработной платы</t>
  </si>
  <si>
    <t>повышение заработной платы (с начислениями на выплаты по оплате труда)</t>
  </si>
  <si>
    <t>Расходы по содержанию органов местного самоуправления, всего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</si>
  <si>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</si>
  <si>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</si>
  <si>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</si>
  <si>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</si>
  <si>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</si>
  <si>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</si>
  <si>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</si>
  <si>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</si>
  <si>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</si>
  <si>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</si>
  <si>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</si>
  <si>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</si>
  <si>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</si>
  <si>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</si>
  <si>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000 0701 4200100 000 000</t>
  </si>
  <si>
    <t>Дистанционное образование детей-инвалидов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</si>
  <si>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</si>
  <si>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</si>
  <si>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 xml:space="preserve">000 0702 4361500 000 000 </t>
  </si>
  <si>
    <t>Оснащение школьных библиотек учебниками и литературой на русском языке и языках народов Кавказа</t>
  </si>
  <si>
    <t xml:space="preserve">000 0702 4362000 000 000 </t>
  </si>
  <si>
    <t>Мероприятия в сфере культуры и кинематографии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</si>
  <si>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</si>
  <si>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</si>
  <si>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</si>
  <si>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</si>
  <si>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000 0801 4400800 000 000</t>
  </si>
  <si>
    <t>000 0800 4409000 000 000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</si>
  <si>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</si>
  <si>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</si>
  <si>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</si>
  <si>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</si>
  <si>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</si>
  <si>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</si>
  <si>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</si>
  <si>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</si>
  <si>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</si>
  <si>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</si>
  <si>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</si>
  <si>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</si>
  <si>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</si>
  <si>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</si>
  <si>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</si>
  <si>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</si>
  <si>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000 1004 5053600 005 000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</si>
  <si>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</si>
  <si>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</si>
  <si>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</si>
  <si>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</si>
  <si>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</si>
  <si>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</si>
  <si>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</si>
  <si>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000 0113 0014300 000 000</t>
  </si>
  <si>
    <t>Осуществление полномочий по подготовке проведения статистических переписей</t>
  </si>
  <si>
    <t>000 0909 0014900 000 000</t>
  </si>
  <si>
    <t>000 0603 0015100 000 000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</si>
  <si>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2006 - 2012 годы и на период до 2013 года"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</si>
  <si>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</si>
  <si>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</si>
  <si>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</si>
  <si>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</si>
  <si>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</si>
  <si>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</si>
  <si>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</si>
  <si>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</si>
  <si>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</si>
  <si>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</si>
  <si>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</si>
  <si>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</si>
  <si>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</si>
  <si>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</si>
  <si>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</si>
  <si>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</si>
  <si>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</si>
  <si>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</si>
  <si>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</si>
  <si>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</si>
  <si>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</si>
  <si>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</si>
  <si>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</si>
  <si>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</si>
  <si>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</si>
  <si>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</si>
  <si>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</si>
  <si>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</si>
  <si>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</si>
  <si>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</si>
  <si>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</si>
  <si>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</si>
  <si>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</si>
  <si>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</si>
  <si>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</si>
  <si>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Просроченная кредиторская задолженность по расходам на оплату жилищно-коммунальных услуг отдельным категориям граждан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</si>
  <si>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</si>
  <si>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</si>
  <si>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</si>
  <si>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</si>
  <si>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</si>
  <si>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</si>
  <si>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</si>
  <si>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</si>
  <si>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000 0405 2670500 000 000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</si>
  <si>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</si>
  <si>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000 0405 2670501 000 000</t>
  </si>
  <si>
    <t>Поддержка овцеводства</t>
  </si>
  <si>
    <t>000 0405 2670502 000 000</t>
  </si>
  <si>
    <t>Поддержка элитного семеноводства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</si>
  <si>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</si>
  <si>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</si>
  <si>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000 0405 2670504 000 000</t>
  </si>
  <si>
    <t>Поддержка производства льна и конопли</t>
  </si>
  <si>
    <t>000 0405 2670505 000 000</t>
  </si>
  <si>
    <t>Закладка и уход за многолетними насаждениями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</si>
  <si>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</si>
  <si>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</si>
  <si>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000 0405 2670507 000 000</t>
  </si>
  <si>
    <t>Поддержка северного оленеводства и табунного коневодства</t>
  </si>
  <si>
    <t>000 0405 2670508 000 000</t>
  </si>
  <si>
    <t>Поддержка племенного животноводства</t>
  </si>
  <si>
    <t>000 0405 2670509 000 000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</si>
  <si>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</si>
  <si>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000 0405 2670510 000 000</t>
  </si>
  <si>
    <t>Компенсация части затрат на приобретение средств химической защиты растений</t>
  </si>
  <si>
    <t>000 0405 2670511 000 000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</si>
  <si>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</si>
  <si>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000 0405 2670513 000 000</t>
  </si>
  <si>
    <t>Поддержка экономически значимых региональных программ</t>
  </si>
  <si>
    <t>000 0405 2670514 000 000</t>
  </si>
  <si>
    <t>Приобретение специализированной лесопожарной техники и оборудования</t>
  </si>
  <si>
    <t>000 0407 2920200 000 000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</si>
  <si>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</si>
  <si>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000 0408 3050108 000 000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</si>
  <si>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</si>
  <si>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</si>
  <si>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</si>
  <si>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</si>
  <si>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</si>
  <si>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</si>
  <si>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</si>
  <si>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</si>
  <si>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</si>
  <si>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на заработную плату</t>
  </si>
  <si>
    <t>по реализации ФЗ "О ветеранах"</t>
  </si>
  <si>
    <t>по реализации ФЗ "О социальной защите инвалидов в Российской Федерации"</t>
  </si>
  <si>
    <t>Федеральная целевая программа "Социальное развитие села до 2012 года"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</si>
  <si>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</si>
  <si>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</si>
  <si>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</si>
  <si>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</si>
  <si>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>000 1003 0000000 005 262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</si>
  <si>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</si>
  <si>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</si>
  <si>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01810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</si>
  <si>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</si>
  <si>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</si>
  <si>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</si>
  <si>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</si>
  <si>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</si>
  <si>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</si>
  <si>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</si>
  <si>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</si>
  <si>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</si>
  <si>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01811</t>
  </si>
  <si>
    <t>01812</t>
  </si>
  <si>
    <t>01813</t>
  </si>
  <si>
    <t>01814</t>
  </si>
  <si>
    <t>01815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</si>
  <si>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</si>
  <si>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</si>
  <si>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</si>
  <si>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</si>
  <si>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</si>
  <si>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</si>
  <si>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</si>
  <si>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</si>
  <si>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</si>
  <si>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</si>
  <si>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</si>
  <si>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</si>
  <si>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</si>
  <si>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</si>
  <si>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</si>
  <si>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</si>
  <si>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</si>
  <si>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</si>
  <si>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</si>
  <si>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</si>
  <si>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</si>
  <si>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</si>
  <si>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</si>
  <si>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</si>
  <si>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</si>
  <si>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</si>
  <si>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</si>
  <si>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</si>
  <si>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</si>
  <si>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</si>
  <si>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</si>
  <si>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</si>
  <si>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</si>
  <si>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</si>
  <si>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</si>
  <si>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</si>
  <si>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</si>
  <si>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</si>
  <si>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</si>
  <si>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</si>
  <si>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</si>
  <si>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</si>
  <si>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</si>
  <si>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</si>
  <si>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</si>
  <si>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</si>
  <si>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</si>
  <si>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</si>
  <si>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</si>
  <si>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</si>
  <si>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</si>
  <si>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</si>
  <si>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</si>
  <si>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</si>
  <si>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</si>
  <si>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</si>
  <si>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</si>
  <si>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</si>
  <si>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</si>
  <si>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</si>
  <si>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</si>
  <si>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</si>
  <si>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</si>
  <si>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</si>
  <si>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</si>
  <si>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</si>
  <si>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</si>
  <si>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</si>
  <si>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</si>
  <si>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</si>
  <si>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</si>
  <si>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</si>
  <si>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Государственная поддержка отраслей сельского хозяйства</t>
  </si>
  <si>
    <t>______________________</t>
  </si>
  <si>
    <t>"____"  __________________________ 200 _ г.</t>
  </si>
  <si>
    <t>0503387</t>
  </si>
  <si>
    <t xml:space="preserve"> Наименование показателя</t>
  </si>
  <si>
    <t>Код строки</t>
  </si>
  <si>
    <t>повышение денежного довольствия</t>
  </si>
  <si>
    <t>повышение выплат, зависящих от денежного довольствия</t>
  </si>
  <si>
    <t>увеличение денежного довольствия на расходы, связанные с включением в специальное звание денежной продовольственной компенсации</t>
  </si>
  <si>
    <t>увеличение расходов на обеспечение социальных гарантий</t>
  </si>
  <si>
    <t>повышение выплат, зависящих от заработной платы</t>
  </si>
  <si>
    <t>расходы на выплаты, зависящие от денежного довольствия</t>
  </si>
  <si>
    <t>000 0302 0000000 000 000</t>
  </si>
  <si>
    <t>000 0406 2800300 000 000</t>
  </si>
  <si>
    <t>000 0412 3450100 000 000</t>
  </si>
  <si>
    <t>000 1003 1040804 000 262</t>
  </si>
  <si>
    <t>000 0501 1040804 000 310</t>
  </si>
  <si>
    <t>000 0405 1006000 000 240</t>
  </si>
  <si>
    <t>000 0000 1005700 098 000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</si>
  <si>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</si>
  <si>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</si>
  <si>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</si>
  <si>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</si>
  <si>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</si>
  <si>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</si>
  <si>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</si>
  <si>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00901</t>
  </si>
  <si>
    <t>00902</t>
  </si>
  <si>
    <t>00903</t>
  </si>
  <si>
    <t>00904</t>
  </si>
  <si>
    <r>
      <t>01</t>
    </r>
    <r>
      <rPr>
        <b/>
        <sz val="8"/>
        <rFont val="Arial Cyr"/>
        <family val="0"/>
      </rPr>
      <t>4</t>
    </r>
    <r>
      <rPr>
        <b/>
        <sz val="8"/>
        <rFont val="Arial Cyr"/>
        <family val="2"/>
      </rPr>
      <t>00</t>
    </r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</si>
  <si>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</si>
  <si>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</si>
  <si>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</si>
  <si>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</si>
  <si>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</si>
  <si>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</si>
  <si>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</si>
  <si>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</si>
  <si>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</si>
  <si>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начисления на выплаты по оплате труда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</si>
  <si>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</si>
  <si>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</si>
  <si>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</si>
  <si>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Ликвидация межтерриториального перекрестного субсидирования в электроэнергетике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</si>
  <si>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</si>
  <si>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</si>
  <si>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</si>
  <si>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</si>
  <si>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</si>
  <si>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</si>
  <si>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</si>
  <si>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</si>
  <si>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</si>
  <si>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</si>
  <si>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</si>
  <si>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</si>
  <si>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</si>
  <si>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</si>
  <si>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</si>
  <si>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</si>
  <si>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</si>
  <si>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</si>
  <si>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</si>
  <si>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</si>
  <si>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</si>
  <si>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</si>
  <si>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</si>
  <si>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</si>
  <si>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</si>
  <si>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132</t>
  </si>
  <si>
    <t>141</t>
  </si>
  <si>
    <t>150</t>
  </si>
  <si>
    <t>151</t>
  </si>
  <si>
    <t>160</t>
  </si>
  <si>
    <t>161</t>
  </si>
  <si>
    <t>162</t>
  </si>
  <si>
    <t>163</t>
  </si>
  <si>
    <t>170</t>
  </si>
  <si>
    <t>171</t>
  </si>
  <si>
    <t>181</t>
  </si>
  <si>
    <t>191</t>
  </si>
  <si>
    <t>000 0113 0013800 000 000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</si>
  <si>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</si>
  <si>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</si>
  <si>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</si>
  <si>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</si>
  <si>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</si>
  <si>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</si>
  <si>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</si>
  <si>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</si>
  <si>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</si>
  <si>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</si>
  <si>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</si>
  <si>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</si>
  <si>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</si>
  <si>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</si>
  <si>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</si>
  <si>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</si>
  <si>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</si>
  <si>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</si>
  <si>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</si>
  <si>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</si>
  <si>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</si>
  <si>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</si>
  <si>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</si>
  <si>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</si>
  <si>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</si>
  <si>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</si>
  <si>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</si>
  <si>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</si>
  <si>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</si>
  <si>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</si>
  <si>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</si>
  <si>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</si>
  <si>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</si>
  <si>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</si>
  <si>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</si>
  <si>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Утверждено законом о бюджете, нормативными правовыми актами о бюджете</t>
  </si>
  <si>
    <t>Исполнено</t>
  </si>
  <si>
    <t>х</t>
  </si>
  <si>
    <t>ранее оформленные векселя</t>
  </si>
  <si>
    <t>422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</si>
  <si>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</si>
  <si>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</si>
  <si>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</si>
  <si>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</si>
  <si>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</si>
  <si>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</si>
  <si>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</si>
  <si>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</si>
  <si>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</si>
  <si>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</si>
  <si>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</si>
  <si>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</si>
  <si>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</si>
  <si>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Поддержка коммунального хозяйства, всего</t>
  </si>
  <si>
    <t>Благоустройство, всего</t>
  </si>
  <si>
    <t>в том числе:</t>
  </si>
  <si>
    <t xml:space="preserve">   в том числе:</t>
  </si>
  <si>
    <t>000 0000 1001100 099 000</t>
  </si>
  <si>
    <t>Развитие инфраструктуры города Мирного</t>
  </si>
  <si>
    <t>Субсидии на обеспечение жильем</t>
  </si>
  <si>
    <t>000 1003 1040200 000 000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</si>
  <si>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</si>
  <si>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000 0000 0980104 000 000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</si>
  <si>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</t>
  </si>
  <si>
    <t>000 0000 0980105 000 000</t>
  </si>
  <si>
    <t>000 0000 0980204 000 000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</si>
  <si>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</si>
  <si>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</si>
  <si>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</si>
  <si>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</si>
  <si>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</si>
  <si>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</si>
  <si>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</si>
  <si>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000 1003 5054401 005 000</t>
  </si>
  <si>
    <t>000 1003 5054500 005 000</t>
  </si>
  <si>
    <t>000 1003 5054600 000 000</t>
  </si>
  <si>
    <t>000 0000 5100200 000 000</t>
  </si>
  <si>
    <t>000 0302 2020100 014 000</t>
  </si>
  <si>
    <t>000 0900 4850900 000 000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</si>
  <si>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</si>
  <si>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</si>
  <si>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</si>
  <si>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000 0000 3150206 000 000</t>
  </si>
  <si>
    <t>000 0000 5202700 000 000</t>
  </si>
  <si>
    <t xml:space="preserve">Обязательное медицинское страхование неработающего населения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</si>
  <si>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</si>
  <si>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</si>
  <si>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</si>
  <si>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</si>
  <si>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</si>
  <si>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</si>
  <si>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</si>
  <si>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</si>
  <si>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</si>
  <si>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</si>
  <si>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</si>
  <si>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</si>
  <si>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</si>
  <si>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</si>
  <si>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</si>
  <si>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</si>
  <si>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</si>
  <si>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</si>
  <si>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</si>
  <si>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</si>
  <si>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</si>
  <si>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</si>
  <si>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</si>
  <si>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</si>
  <si>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000 1003 0000000 005 000</t>
  </si>
  <si>
    <t>000 1003 5054901 000 000</t>
  </si>
  <si>
    <t>000 1004 5110200 000 000</t>
  </si>
  <si>
    <t>000 0402 5200100 000 000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</si>
  <si>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</si>
  <si>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</si>
  <si>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</si>
  <si>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</si>
  <si>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</si>
  <si>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</si>
  <si>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</si>
  <si>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</si>
  <si>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</si>
  <si>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</si>
  <si>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</si>
  <si>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</si>
  <si>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</si>
  <si>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</si>
  <si>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</si>
  <si>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</si>
  <si>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000 1003 5100200 005 000</t>
  </si>
  <si>
    <t>социальные выплаты</t>
  </si>
  <si>
    <t>000 0402 3400600 006 240</t>
  </si>
  <si>
    <t>Реализация программ местного развития и обеспечение занятости для шахтерских городов и поселков</t>
  </si>
  <si>
    <t>Осуществление отдельных полномочий в области лесных отношений</t>
  </si>
  <si>
    <t>Мероприятия по проведению оздоровительной кампании детей, находящихся в трудной жизненной ситуации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</si>
  <si>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</si>
  <si>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</si>
  <si>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</si>
  <si>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</si>
  <si>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</si>
  <si>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</si>
  <si>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000 0000 1040500 000 000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</si>
  <si>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</si>
  <si>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</si>
  <si>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</si>
  <si>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</si>
  <si>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</si>
  <si>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</si>
  <si>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</si>
  <si>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</si>
  <si>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</si>
  <si>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000 1004 5201300 000 000</t>
  </si>
  <si>
    <t>выплаты приемной семье на содержание подопечных детей</t>
  </si>
  <si>
    <t>000 1004 5201311 005 000</t>
  </si>
  <si>
    <t>000 1004 5201312 000 000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</si>
  <si>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</si>
  <si>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</si>
  <si>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</si>
  <si>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</si>
  <si>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</si>
  <si>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</si>
  <si>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</si>
  <si>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</si>
  <si>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</si>
  <si>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Долговые обязательства государственных и миниципальных унитарных предприятий</t>
  </si>
  <si>
    <t xml:space="preserve">Обеспечение автомобильными дорогами новых микрорайонов </t>
  </si>
  <si>
    <t>Создание технопарков</t>
  </si>
  <si>
    <t>Совершенствование организации питания учащихся в общеобразовательных учреждениях</t>
  </si>
  <si>
    <t>000 0405 2601500 006 240</t>
  </si>
  <si>
    <t>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</si>
  <si>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расходы по содержанию органов местного самоуправления, направленные на выполнение полномочий Российской Федерации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</si>
  <si>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</si>
  <si>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</si>
  <si>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</si>
  <si>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</si>
  <si>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Резервный фонд субъекта Российской Федерации</t>
  </si>
  <si>
    <t>Бюджетные средства субъектов Российской Федерации, размещенные на банковских депозитах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</si>
  <si>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</si>
  <si>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</si>
  <si>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</si>
  <si>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</si>
  <si>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</si>
  <si>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</si>
  <si>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000 0901 4700200 000 000</t>
  </si>
  <si>
    <t>Высокотехнологичные виды медицинской помощи</t>
  </si>
  <si>
    <t>Обеспечение равного с Министерством внутренних дел Российской Федерации повышения денежного довольствия сотрудникам подразделений милиции общественной безопасности и социальных выплат (военный персонал), всего</t>
  </si>
  <si>
    <t>Обеспечение равного с Министерством внутренних дел Российской Федерации повышения заработной платы работникам подразделений милиции общественной безопасности (гражданский персонал), всего</t>
  </si>
  <si>
    <t>Расходы на выплату денежного довольствия сотрудникам подразделений милиции общественной безопасности, включая стажеров (военный персонал), всего</t>
  </si>
  <si>
    <t>Расходы на выплату заработной платы и начислений на выплаты по оплате труда работникам подразделений милиции общественной безопасности (гражданский персонал), всего</t>
  </si>
  <si>
    <t>000 0900 5201800 000 210</t>
  </si>
  <si>
    <t>бюджетные инвестиции (без ФАИП)</t>
  </si>
  <si>
    <t>000 0405 0000000 000 000</t>
  </si>
  <si>
    <t>000 0000 0980000 000 000</t>
  </si>
  <si>
    <t>000 0000 0980100 000 000</t>
  </si>
  <si>
    <t>000 0501 0980101 000 000</t>
  </si>
  <si>
    <t>000 0000 0980102 000 000</t>
  </si>
  <si>
    <t>000 0702 5200900 000 210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</si>
  <si>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</si>
  <si>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</si>
  <si>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</si>
  <si>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000 0000 0980200 000 000</t>
  </si>
  <si>
    <t>000 0501 0980201 000 000</t>
  </si>
  <si>
    <t>000 0000 0980202 000 000</t>
  </si>
  <si>
    <t xml:space="preserve">000 0700 4360000 000 000 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</si>
  <si>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</si>
  <si>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</si>
  <si>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</si>
  <si>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</si>
  <si>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000 1003 5055510 005 000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</si>
  <si>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</si>
  <si>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000 1003 5055521 005 000</t>
  </si>
  <si>
    <t>000 1003 5055522 005 000</t>
  </si>
  <si>
    <t>000 1003 5055530 005 000</t>
  </si>
  <si>
    <t>000 1004 5201320 005 000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</si>
  <si>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</si>
  <si>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</si>
  <si>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</si>
  <si>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</si>
  <si>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</si>
  <si>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</si>
  <si>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</si>
  <si>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</si>
  <si>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</si>
  <si>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</si>
  <si>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</si>
  <si>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</si>
  <si>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</si>
  <si>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</si>
  <si>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</si>
  <si>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</si>
  <si>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</si>
  <si>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</si>
  <si>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</si>
  <si>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</si>
  <si>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</si>
  <si>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</si>
  <si>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</si>
  <si>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</si>
  <si>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</si>
  <si>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000 0000 0980103 000 000</t>
  </si>
  <si>
    <t>000 0000 0980203 000 000</t>
  </si>
  <si>
    <t>Реализация мер социальной поддержки отдельных категорий граждан</t>
  </si>
  <si>
    <t>000 1003 5055500 000 000</t>
  </si>
  <si>
    <t>11400</t>
  </si>
  <si>
    <t>в том числе на:</t>
  </si>
  <si>
    <t>Расходы на содержание имущества, всего: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</si>
  <si>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</si>
  <si>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</si>
  <si>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</si>
  <si>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</si>
  <si>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</si>
  <si>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</si>
  <si>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</si>
  <si>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</si>
  <si>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</si>
  <si>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</si>
  <si>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</si>
  <si>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</si>
  <si>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</si>
  <si>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</si>
  <si>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</si>
  <si>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</si>
  <si>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</si>
  <si>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</si>
  <si>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</si>
  <si>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</si>
  <si>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</si>
  <si>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</si>
  <si>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</si>
  <si>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</si>
  <si>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</si>
  <si>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</si>
  <si>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</si>
  <si>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</si>
  <si>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00101</t>
  </si>
  <si>
    <t>00102</t>
  </si>
  <si>
    <t>00110</t>
  </si>
  <si>
    <t>00111</t>
  </si>
  <si>
    <t>00112</t>
  </si>
  <si>
    <t>00200</t>
  </si>
  <si>
    <t>00201</t>
  </si>
  <si>
    <t>00202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</si>
  <si>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</si>
  <si>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</si>
  <si>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</si>
  <si>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</si>
  <si>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</si>
  <si>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</si>
  <si>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</si>
  <si>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</si>
  <si>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</si>
  <si>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</si>
  <si>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</si>
  <si>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01001</t>
  </si>
  <si>
    <t>01002</t>
  </si>
  <si>
    <t>01100</t>
  </si>
  <si>
    <t>01101</t>
  </si>
  <si>
    <t>01200</t>
  </si>
  <si>
    <t>01201</t>
  </si>
  <si>
    <t>01300</t>
  </si>
  <si>
    <t>01700</t>
  </si>
  <si>
    <t>01800</t>
  </si>
  <si>
    <t>02000</t>
  </si>
  <si>
    <t>000 1003 5055521 005 262</t>
  </si>
  <si>
    <t>000 1003 5055522 005 262</t>
  </si>
  <si>
    <t>000 1003 5055530 005 262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</si>
  <si>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</si>
  <si>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</si>
  <si>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</si>
  <si>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</si>
  <si>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</si>
  <si>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</si>
  <si>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</si>
  <si>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</si>
  <si>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</si>
  <si>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</si>
  <si>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</si>
  <si>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</si>
  <si>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</si>
  <si>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</si>
  <si>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</si>
  <si>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</si>
  <si>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</si>
  <si>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</si>
  <si>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</si>
  <si>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</si>
  <si>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</si>
  <si>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</si>
  <si>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</si>
  <si>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</si>
  <si>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</si>
  <si>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</si>
  <si>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</si>
  <si>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</si>
  <si>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</si>
  <si>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</si>
  <si>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</si>
  <si>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</si>
  <si>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</si>
  <si>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</si>
  <si>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</si>
  <si>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</si>
  <si>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</si>
  <si>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</si>
  <si>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</si>
  <si>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</si>
  <si>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</si>
  <si>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</si>
  <si>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</si>
  <si>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</si>
  <si>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</si>
  <si>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</si>
  <si>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</si>
  <si>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</si>
  <si>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</si>
  <si>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</si>
  <si>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</si>
  <si>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</si>
  <si>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</si>
  <si>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</si>
  <si>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</si>
  <si>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</si>
  <si>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</si>
  <si>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</si>
  <si>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</si>
  <si>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</si>
  <si>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</si>
  <si>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</si>
  <si>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</si>
  <si>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</si>
  <si>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</si>
  <si>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</si>
  <si>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</si>
  <si>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</si>
  <si>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</si>
  <si>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</si>
  <si>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</si>
  <si>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09700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</si>
  <si>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</si>
  <si>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</si>
  <si>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</si>
  <si>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</si>
  <si>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</si>
  <si>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</si>
  <si>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</si>
  <si>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</si>
  <si>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</si>
  <si>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</si>
  <si>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</si>
  <si>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</si>
  <si>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</si>
  <si>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</si>
  <si>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</si>
  <si>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</si>
  <si>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</si>
  <si>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Начальник УЗО г.Волгодонска</t>
  </si>
  <si>
    <t>В.Я.Гапон</t>
  </si>
  <si>
    <t>Главный бухгалтер</t>
  </si>
  <si>
    <t>Т.А.Морозова</t>
  </si>
  <si>
    <t>Программные мероприятия по реализации целевых программ на 2011 год</t>
  </si>
  <si>
    <t xml:space="preserve">                                </t>
  </si>
  <si>
    <t>Мероприятия</t>
  </si>
  <si>
    <t>Всего утверждено 2011 год</t>
  </si>
  <si>
    <t>Всего исполнено 2011 год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</si>
  <si>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</si>
  <si>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</si>
  <si>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</si>
  <si>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</si>
  <si>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</si>
  <si>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1.</t>
  </si>
  <si>
    <t>Мероприятия по выполнению  функций МУЗ, в том числе по оказанию муниципальных  услуг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г.Волгодонске»</t>
  </si>
  <si>
    <t>1.1.</t>
  </si>
  <si>
    <t>1.2.</t>
  </si>
  <si>
    <t>Отделение сестринского ухода</t>
  </si>
  <si>
    <t>1.3.</t>
  </si>
  <si>
    <t>1.4.</t>
  </si>
  <si>
    <t>1.5.</t>
  </si>
  <si>
    <t>2.</t>
  </si>
  <si>
    <t>Мероприятия по предупреждению и борьба с социально - значимыми заболеваниями</t>
  </si>
  <si>
    <t>2.1.</t>
  </si>
  <si>
    <t>2.2.</t>
  </si>
  <si>
    <t>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 с синдромом приобретенного иммунодефицита человека заболеваний</t>
  </si>
  <si>
    <t>2.3.</t>
  </si>
  <si>
    <t>Мероприятия по обеспечению санитарной охраны территории и предупреждению природноочаговых и особо опасных инфекций среди населения в г.Волгодонске</t>
  </si>
  <si>
    <t>Обеспечение готовности резервного госпиталя ООИ</t>
  </si>
  <si>
    <t xml:space="preserve">Мероприятия по улучшению  кадрового обеспечения муниципальных учреждений здравоохранения: </t>
  </si>
  <si>
    <t>Последипломное образование и повышение квалификации медицинских кадров</t>
  </si>
  <si>
    <t>Повышение квалификации и переподготовка врачей</t>
  </si>
  <si>
    <t>Повышение квалификации среднего медицинского персонала</t>
  </si>
  <si>
    <t>Мероприятия по укреплению материально-технической базы МУЗ города</t>
  </si>
  <si>
    <t>Проведение капитальных ремонтов в муниципальных учреждениях здравоохранения:</t>
  </si>
  <si>
    <t>МУЗ "Городская больница №1" г.Волгодонск</t>
  </si>
  <si>
    <t>МУЗ "Городская больница скорой медицинской помощи" г.Волгодонск</t>
  </si>
  <si>
    <t>МУЗ "Детская городская больница" г.Волгодонск</t>
  </si>
  <si>
    <t>МУЗ "Городская поликлиника №1" г.Волгодонск (кап.ремонт лифта)</t>
  </si>
  <si>
    <t>МУЗ "Родильный дом" г.Волгодонск</t>
  </si>
  <si>
    <t>МУЗ "Городская поликлиника №3" г.Волгодонск (кап.ремонт лифта)</t>
  </si>
  <si>
    <t>Приобретение оборудования, компьютерной и оргтехники, мебели, автотранспорта для  муниципальных учреждений здравоохранения (КОСГУ 310)</t>
  </si>
  <si>
    <t>Мероприятия по энергосбережению и повышению энергетической эффективности</t>
  </si>
  <si>
    <t>11.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</si>
  <si>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2011-2013 годы"</t>
  </si>
  <si>
    <t xml:space="preserve"> </t>
  </si>
  <si>
    <t>1.3.1.</t>
  </si>
  <si>
    <t>1.3.2.</t>
  </si>
  <si>
    <t>Отделение СМП всего:</t>
  </si>
  <si>
    <t>Расходы Группы по централизованному обслуживанию подведомственных учреждений</t>
  </si>
  <si>
    <t>расходы Отделения СМП всего:</t>
  </si>
  <si>
    <t>Группа по централизованному обслуживанию подведомственных учреждений всего:</t>
  </si>
  <si>
    <t>1.5.1.</t>
  </si>
  <si>
    <t>1.5.2.</t>
  </si>
  <si>
    <t>Мероприятия по борьбе с сахарным диабетом всего:</t>
  </si>
  <si>
    <t>Осуществление выплат врачам-молодым специалистам</t>
  </si>
  <si>
    <t>Обеспечение служебным жильем врачей наиболее дефицитных специальностей, прибывших из других территорий Ростовской области и  РФ</t>
  </si>
  <si>
    <t>Осуществление доплат к стипендиям специалистов, обучающихся в клинической интернатуре, ординатуре</t>
  </si>
  <si>
    <t>Повышение престижа врачебной профессии. Широкое освещение положительных примеров деятельности врачей в средствах массовой информации</t>
  </si>
  <si>
    <t>приобретение основных средств (КОСГУ 310)</t>
  </si>
  <si>
    <t>Обеспечение  противопожарных мероприятий  в муниципальных учреждениях здравоохранения всего:</t>
  </si>
  <si>
    <t>обеспечение противопожарных мероприятий</t>
  </si>
  <si>
    <t xml:space="preserve">Обеспечение  антитеррористических мероприятий </t>
  </si>
  <si>
    <t>Обеспечение  антитеррористических мероприятий  в муниципальных учреждениях здравоохранения всего:</t>
  </si>
  <si>
    <t>ВСЕГО:</t>
  </si>
  <si>
    <t xml:space="preserve">МУЗ "Городская поликлиника №1" г.Волгодонск </t>
  </si>
  <si>
    <t>МУЗ "Городская поликлиника №3" г.Волгодонск</t>
  </si>
  <si>
    <t>по Управлению здравоохранения г.Волгодонска</t>
  </si>
  <si>
    <t>11.1.</t>
  </si>
  <si>
    <t>11.2.</t>
  </si>
  <si>
    <t>Управление здравоохранения г.Волгодонска</t>
  </si>
  <si>
    <t>Бюджет города Волгодонска</t>
  </si>
  <si>
    <r>
      <t xml:space="preserve">Периодичность: </t>
    </r>
    <r>
      <rPr>
        <b/>
        <sz val="8"/>
        <rFont val="Arial Cyr"/>
        <family val="0"/>
      </rPr>
      <t>месячная</t>
    </r>
  </si>
  <si>
    <r>
      <t xml:space="preserve">Единица измерения:  </t>
    </r>
    <r>
      <rPr>
        <b/>
        <sz val="8"/>
        <rFont val="Arial Cyr"/>
        <family val="0"/>
      </rPr>
      <t>руб.</t>
    </r>
    <r>
      <rPr>
        <sz val="8"/>
        <rFont val="Arial Cyr"/>
        <family val="2"/>
      </rPr>
      <t xml:space="preserve"> (с точностью до двух десятичных знаков)</t>
    </r>
  </si>
  <si>
    <t>Начальник Управления здравоохранения г.Волгодонска</t>
  </si>
  <si>
    <t>Начальника ПЭО</t>
  </si>
  <si>
    <t>Г.В. Мороз</t>
  </si>
  <si>
    <t>Муниципальная долгосрочная целевая программа "Развитие здравоохранения города Волгодонска на 2011-2013 год"</t>
  </si>
  <si>
    <t>"Развитие здравоохранения города Волгодонска на 2011-2013 год"</t>
  </si>
  <si>
    <t>Информационное обеспечение включая программное обеспечение</t>
  </si>
  <si>
    <t>11.3.</t>
  </si>
  <si>
    <t>11.4.</t>
  </si>
  <si>
    <t>Капитальный (текущий) ремонт помещений, в том числе разработка ПСД</t>
  </si>
  <si>
    <t>Противопожарные мероприятия, включая монтаж пожарной сигнализации</t>
  </si>
  <si>
    <t>11.4.1.</t>
  </si>
  <si>
    <t>11.4.2.</t>
  </si>
  <si>
    <t>Противопожарные мероприятия всего:</t>
  </si>
  <si>
    <t>01970597</t>
  </si>
  <si>
    <t>разработка ПСД на капитальный ремонт</t>
  </si>
  <si>
    <t>капитальный ремонт</t>
  </si>
  <si>
    <t xml:space="preserve">МУЗ "Детская городская больница" г.Волгодонск </t>
  </si>
  <si>
    <t>текущий ремонт</t>
  </si>
  <si>
    <t>Главный врач</t>
  </si>
  <si>
    <t>Зам.гл.врача по эк.вопросам</t>
  </si>
  <si>
    <t>Осуществление стимулирующих выплат врачам и среднему медицинскому персоналу службы скорой медицинской помощи</t>
  </si>
  <si>
    <t>ОТЧЕТ</t>
  </si>
  <si>
    <t xml:space="preserve">ОБ ИСПОЛЬЗОВАНИИ ФИНАНСОВЫХ СРЕДСТВ, ВЫДЕЛЕННЫХ  НА РЕАЛИЗАЦИЮ ПРОГРАММНЫХ МЕРОПРИЯТИЙ
</t>
  </si>
  <si>
    <t>СОГЛАСОВАНО:</t>
  </si>
  <si>
    <t>Начальник Финансового управления</t>
  </si>
  <si>
    <t xml:space="preserve"> города Волгодонска                                </t>
  </si>
  <si>
    <t>Н.В. Белякова</t>
  </si>
  <si>
    <t>Долгосрочная целевая программа "Модернизация здравоохранения города Волгодонска на 2011-2012 годы"</t>
  </si>
  <si>
    <t>Мероприятия 1.1 Проведение капитального ремонта</t>
  </si>
  <si>
    <t>Мероприяти 1.2 Разработка ПСД на капитальный ремонт</t>
  </si>
  <si>
    <t>Мероприятие 1.3 Подготовка помещений МУЗ под оборудование, поступающее в рамках программы модернизации</t>
  </si>
  <si>
    <t xml:space="preserve">МУЗ "Городская больница №1" г.Волгодонск </t>
  </si>
  <si>
    <t>Мероприятие 1.4 оснащение оборудованием</t>
  </si>
  <si>
    <t>Задача 1. Укрепление материально-технической базы медицинских учреждений</t>
  </si>
  <si>
    <t>Задача 2. Проведение мероприятий по внедрению современных информационных систем в здравоохранение города Волгодонска</t>
  </si>
  <si>
    <t>Мероприятие 1.1 Персонифицированный учет оказанных медицинских услуг, возможность ведения электронной карты</t>
  </si>
  <si>
    <t>МУЗ "Стоматологическая поликлиника"</t>
  </si>
  <si>
    <t>Мероприятие 1.3 Обмен телемедицинскими данными, внедрение систем электронного документооборота</t>
  </si>
  <si>
    <t>МУЗ "Городская поликлиника №1" г.Волгодонск</t>
  </si>
  <si>
    <t>Мероприятие 5 Подготовка кадров для работы на оборудовании, поступившем в МУЗ в рамках программы модернизации</t>
  </si>
  <si>
    <t>Медицинские  кабинеты в дошкольных учреждениях образования (спортшколы)</t>
  </si>
  <si>
    <t>2.2.1.</t>
  </si>
  <si>
    <t>2.3.1.</t>
  </si>
  <si>
    <t>3.1.</t>
  </si>
  <si>
    <t>3.1.1.</t>
  </si>
  <si>
    <t>3.1.2.</t>
  </si>
  <si>
    <t>3.2.</t>
  </si>
  <si>
    <t>3.3.</t>
  </si>
  <si>
    <t>3.4.</t>
  </si>
  <si>
    <t>3.5.</t>
  </si>
  <si>
    <t>3.6.</t>
  </si>
  <si>
    <t>4.1.</t>
  </si>
  <si>
    <t>4.2.</t>
  </si>
  <si>
    <t>4.3.</t>
  </si>
  <si>
    <t>4.3.1.</t>
  </si>
  <si>
    <t>4.3.2.</t>
  </si>
  <si>
    <t>4.4.1.</t>
  </si>
  <si>
    <t>4.4.2.</t>
  </si>
  <si>
    <t>Муниципальная долгосрочная целевая программа "Развитие здравоохранения города Волгодонска на 2011-2014 годы"</t>
  </si>
  <si>
    <t>1.4.1.</t>
  </si>
  <si>
    <t>1.4.2.</t>
  </si>
  <si>
    <r>
  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</t>
    </r>
    <r>
      <rPr>
        <b/>
        <sz val="12"/>
        <color indexed="10"/>
        <rFont val="Times New Roman"/>
        <family val="1"/>
      </rPr>
      <t>2013</t>
    </r>
    <r>
      <rPr>
        <b/>
        <sz val="12"/>
        <color indexed="8"/>
        <rFont val="Times New Roman"/>
        <family val="1"/>
      </rPr>
      <t xml:space="preserve"> годы"</t>
    </r>
  </si>
  <si>
    <r>
  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</t>
    </r>
    <r>
      <rPr>
        <b/>
        <sz val="10"/>
        <color indexed="10"/>
        <rFont val="Times New Roman"/>
        <family val="1"/>
      </rPr>
      <t>2013</t>
    </r>
    <r>
      <rPr>
        <b/>
        <sz val="10"/>
        <color indexed="8"/>
        <rFont val="Times New Roman"/>
        <family val="1"/>
      </rPr>
      <t xml:space="preserve"> годы"</t>
    </r>
  </si>
  <si>
    <t>Мероприятие 1.1 Проведение капитального ремонта</t>
  </si>
  <si>
    <t>Мероприятие 1.2 Разработка ПСД на капитальный ремонт</t>
  </si>
  <si>
    <t>"Модернизация здравоохранения города Волгодонска на 2011-2012 годы"</t>
  </si>
  <si>
    <t>МУЗ "ГБСМП"</t>
  </si>
  <si>
    <t>МУЗ "ДГБ"</t>
  </si>
  <si>
    <t>МУЗ "ГП №1"</t>
  </si>
  <si>
    <t>МУЗ "ГП №3"</t>
  </si>
  <si>
    <t>МУЗ "Родильный дом"</t>
  </si>
  <si>
    <t>Ведущий специалист</t>
  </si>
  <si>
    <t>Е.Л.Лескова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</si>
  <si>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</si>
  <si>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Создание структурированных кабельных сетей</t>
  </si>
  <si>
    <t>Приобретение основных средств (КОСГУ 310)</t>
  </si>
  <si>
    <t>МУЗ "Городская больница №1" г.Волгодонск приобретение основных средств (КОСГУ 310)</t>
  </si>
  <si>
    <t>МУЗ "Городская больница №1" г.Волгодонск приобретение материальных запасов</t>
  </si>
  <si>
    <t>монтажные работы</t>
  </si>
  <si>
    <t>МУЗ "ГБ №1"</t>
  </si>
  <si>
    <t>на 1 января  2012 г.</t>
  </si>
  <si>
    <t>по состоянию на 01.01.2012г.</t>
  </si>
  <si>
    <t>МУЗ "Городская поликлиника №1" г.Волгодонск (кап.ремонт лифта имунобиологической лаборатории)</t>
  </si>
  <si>
    <t>Муниципальные учреждения здравоохранения системы ОМС всего:</t>
  </si>
  <si>
    <t>1.1.1.</t>
  </si>
  <si>
    <t>Муниципальные учреждения здравоохранения системы ОМС:</t>
  </si>
  <si>
    <t>1.1.2.</t>
  </si>
  <si>
    <t>"Развитие здравоохранения города Волгодонска на 2011-2014 год"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</si>
  <si>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</si>
  <si>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</si>
  <si>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</si>
  <si>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</si>
  <si>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</si>
  <si>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Предусмотрено средств на реализацию программных мероприятий в 2011г. (тыс. рублей)</t>
  </si>
  <si>
    <t xml:space="preserve">Направлено финансовых средств на реализацию программных мероприятий  в 2011г. (тыс. рублей) </t>
  </si>
  <si>
    <t>Предусмотрено средств на реализацию программных мероприятий на 2011 - 2014 гг. (тыс. рублей)</t>
  </si>
  <si>
    <t>Муниципальная долгосрочная целевая программа "Модернизация здравоохранения города Волгодонска на 2011-2012 годы"</t>
  </si>
  <si>
    <t>Предусмотрено средств на реализацию программных мероприятий на 2011 - 2012 гг. (тыс. рублей)</t>
  </si>
  <si>
    <t xml:space="preserve">Сведения </t>
  </si>
  <si>
    <t>о реализации муниципальной долгосрочной целевой программы "Развитие материально-технической базы и освещение деятельности органов местного самоуправления и органов  Администрации города Волгодонска на 2011-2013 годы"</t>
  </si>
  <si>
    <t>Наименование подпрограммы</t>
  </si>
  <si>
    <t>Запланированное финансирование из средств муниципального образования</t>
  </si>
  <si>
    <t>Фактическое финансирование из средств муниципального образования</t>
  </si>
  <si>
    <t>Число жителей муниципального образования</t>
  </si>
  <si>
    <t>Фактическое финансирование из средств муниципального образования в расчете на 1 жителя</t>
  </si>
  <si>
    <t>Выполнение  функций МУЗ, в том числе по оказанию муниципальных  услуг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г.Волгодонске»</t>
  </si>
  <si>
    <t>Предупреждение и борьба с социально - значимыми заболеваниями</t>
  </si>
  <si>
    <t xml:space="preserve">Улучшение  кадрового обеспечения муниципальных учреждений здравоохранения: </t>
  </si>
  <si>
    <t>Укрепление материально-технической базы МУЗ города</t>
  </si>
  <si>
    <t>Энергосбережение и повышение энергетической эффективности</t>
  </si>
  <si>
    <t>федераль-ного бюджета</t>
  </si>
  <si>
    <t>Средства ТФОМС+внебюджетные средства</t>
  </si>
  <si>
    <t>Средства ФФОМС + средства областного бюджета</t>
  </si>
  <si>
    <t>* гр.5, 10,15</t>
  </si>
  <si>
    <t>** гр.7,12,17</t>
  </si>
  <si>
    <r>
      <t>Предусмотрено средств на реализацию программных мероприятий на</t>
    </r>
    <r>
      <rPr>
        <sz val="10"/>
        <color indexed="12"/>
        <rFont val="Times New Roman"/>
        <family val="1"/>
      </rPr>
      <t xml:space="preserve"> 2011 - 2012 гг.</t>
    </r>
    <r>
      <rPr>
        <sz val="10"/>
        <color indexed="8"/>
        <rFont val="Times New Roman"/>
        <family val="1"/>
      </rPr>
      <t xml:space="preserve"> (тыс. рублей)</t>
    </r>
  </si>
  <si>
    <r>
      <t xml:space="preserve">Предусмотрено средств на реализацию программных мероприятий в </t>
    </r>
    <r>
      <rPr>
        <sz val="10"/>
        <color indexed="12"/>
        <rFont val="Times New Roman"/>
        <family val="1"/>
      </rPr>
      <t>2011г.</t>
    </r>
    <r>
      <rPr>
        <sz val="10"/>
        <color indexed="8"/>
        <rFont val="Times New Roman"/>
        <family val="1"/>
      </rPr>
      <t xml:space="preserve"> (тыс. рублей)</t>
    </r>
  </si>
  <si>
    <r>
      <t xml:space="preserve">Направлено финансовых средств на реализацию программных мероприятий  в </t>
    </r>
    <r>
      <rPr>
        <sz val="10"/>
        <color indexed="12"/>
        <rFont val="Times New Roman"/>
        <family val="1"/>
      </rPr>
      <t>2011г.</t>
    </r>
    <r>
      <rPr>
        <sz val="10"/>
        <color indexed="8"/>
        <rFont val="Times New Roman"/>
        <family val="1"/>
      </rPr>
      <t xml:space="preserve"> (тыс. рублей) </t>
    </r>
  </si>
  <si>
    <t>Мероприятие 2.1 Персонифицированный учет оказанных медицинских услуг, возможность ведения электронной карты</t>
  </si>
  <si>
    <t>Мероприятие 2.2 Внедрение услуги в электронном виде: "запись на прием к врачу"</t>
  </si>
  <si>
    <t>Мероприятие 2.3 Обмен телемедицинскими данными, внедрение систем электронного документооборота</t>
  </si>
  <si>
    <t>Мероприятие 3.1 Поэтапный переход к оказанию медицинской помощи в соответствии со стандартами медицинской помощи, устанавливаемыми Минздравсоцразвития Росии</t>
  </si>
  <si>
    <t>Мероприятие 3.2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</si>
  <si>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Мероприятие 3.3 Обеспечение потребности во врачах по основным специальностям с учетом объемов медицинской помощи по Программе государственных гарантий оказанния гражданам Российской Федерации бесплатной мединской помощи</t>
  </si>
  <si>
    <t>Мероприятие 3.4 Повышение доступности амбулаторной медицинской помощи, в том числе предоставляемой врачами-специалистами</t>
  </si>
  <si>
    <t>Мероприятие 3.5 Подготовка кадров для работы на оборудовании, поступившем в МУЗ в рамках программы модернизации</t>
  </si>
  <si>
    <t>Начальник планово-экономического отдела</t>
  </si>
  <si>
    <t>Г.В.Мороз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</si>
</sst>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  <numFmt numFmtId="179" formatCode="0.0"/>
  </numFmts>
  <fonts count="9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 Cyr"/>
      <family val="2"/>
    </font>
    <font>
      <sz val="10"/>
      <color indexed="12"/>
      <name val="Arial Cyr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00FF"/>
      <name val="Times New Roman"/>
      <family val="1"/>
    </font>
    <font>
      <i/>
      <sz val="10"/>
      <color rgb="FF0000FF"/>
      <name val="Arial Cyr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2"/>
    </font>
    <font>
      <sz val="11"/>
      <color rgb="FF0000FF"/>
      <name val="Calibri"/>
      <family val="2"/>
    </font>
    <font>
      <sz val="10"/>
      <color theme="0"/>
      <name val="Arial Cyr"/>
      <family val="0"/>
    </font>
    <font>
      <b/>
      <sz val="11"/>
      <color rgb="FF0000FF"/>
      <name val="Calibri"/>
      <family val="2"/>
    </font>
    <font>
      <b/>
      <sz val="10"/>
      <color rgb="FF0000FF"/>
      <name val="Times New Roman"/>
      <family val="1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 inden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6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 indent="1"/>
    </xf>
    <xf numFmtId="49" fontId="4" fillId="0" borderId="26" xfId="0" applyNumberFormat="1" applyFont="1" applyFill="1" applyBorder="1" applyAlignment="1">
      <alignment horizontal="left" vertical="center" wrapText="1" indent="3"/>
    </xf>
    <xf numFmtId="0" fontId="4" fillId="0" borderId="26" xfId="0" applyNumberFormat="1" applyFont="1" applyFill="1" applyBorder="1" applyAlignment="1">
      <alignment horizontal="left" vertical="center" wrapText="1" inden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6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2" fillId="0" borderId="0" xfId="0" applyFont="1" applyAlignment="1">
      <alignment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82" fillId="0" borderId="10" xfId="0" applyNumberFormat="1" applyFont="1" applyBorder="1" applyAlignment="1">
      <alignment horizontal="right" wrapText="1"/>
    </xf>
    <xf numFmtId="4" fontId="82" fillId="0" borderId="10" xfId="0" applyNumberFormat="1" applyFont="1" applyFill="1" applyBorder="1" applyAlignment="1">
      <alignment horizontal="right" wrapText="1"/>
    </xf>
    <xf numFmtId="4" fontId="81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8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82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4" fontId="83" fillId="0" borderId="0" xfId="0" applyNumberFormat="1" applyFont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81" fillId="0" borderId="0" xfId="0" applyFont="1" applyFill="1" applyBorder="1" applyAlignment="1">
      <alignment vertical="top" wrapText="1"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4" fontId="8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4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vertical="top" wrapText="1"/>
    </xf>
    <xf numFmtId="0" fontId="81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top" wrapText="1"/>
    </xf>
    <xf numFmtId="4" fontId="85" fillId="0" borderId="10" xfId="0" applyNumberFormat="1" applyFont="1" applyFill="1" applyBorder="1" applyAlignment="1">
      <alignment horizontal="right" wrapText="1"/>
    </xf>
    <xf numFmtId="0" fontId="86" fillId="0" borderId="0" xfId="0" applyFont="1" applyAlignment="1">
      <alignment/>
    </xf>
    <xf numFmtId="4" fontId="85" fillId="0" borderId="10" xfId="0" applyNumberFormat="1" applyFont="1" applyBorder="1" applyAlignment="1">
      <alignment horizontal="right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top" wrapText="1"/>
    </xf>
    <xf numFmtId="4" fontId="87" fillId="0" borderId="10" xfId="0" applyNumberFormat="1" applyFont="1" applyBorder="1" applyAlignment="1">
      <alignment horizontal="right" wrapText="1"/>
    </xf>
    <xf numFmtId="4" fontId="87" fillId="0" borderId="10" xfId="0" applyNumberFormat="1" applyFont="1" applyFill="1" applyBorder="1" applyAlignment="1">
      <alignment horizontal="right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wrapText="1"/>
    </xf>
    <xf numFmtId="0" fontId="54" fillId="0" borderId="0" xfId="0" applyFont="1" applyAlignment="1">
      <alignment/>
    </xf>
    <xf numFmtId="0" fontId="90" fillId="0" borderId="0" xfId="0" applyFont="1" applyAlignment="1">
      <alignment/>
    </xf>
    <xf numFmtId="4" fontId="90" fillId="0" borderId="0" xfId="0" applyNumberFormat="1" applyFont="1" applyFill="1" applyAlignment="1">
      <alignment/>
    </xf>
    <xf numFmtId="4" fontId="90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" fontId="18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0" fontId="56" fillId="0" borderId="0" xfId="0" applyFont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82" fillId="0" borderId="10" xfId="0" applyFont="1" applyBorder="1" applyAlignment="1">
      <alignment horizontal="left" vertical="center"/>
    </xf>
    <xf numFmtId="4" fontId="8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5" fillId="0" borderId="22" xfId="0" applyNumberFormat="1" applyFont="1" applyBorder="1" applyAlignment="1">
      <alignment horizontal="right" wrapText="1"/>
    </xf>
    <xf numFmtId="4" fontId="85" fillId="0" borderId="22" xfId="0" applyNumberFormat="1" applyFont="1" applyBorder="1" applyAlignment="1">
      <alignment horizontal="right" wrapText="1"/>
    </xf>
    <xf numFmtId="0" fontId="91" fillId="0" borderId="0" xfId="0" applyFont="1" applyAlignment="1">
      <alignment/>
    </xf>
    <xf numFmtId="0" fontId="81" fillId="0" borderId="10" xfId="0" applyFont="1" applyFill="1" applyBorder="1" applyAlignment="1">
      <alignment vertical="top" wrapText="1"/>
    </xf>
    <xf numFmtId="0" fontId="85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 horizontal="justify" vertical="top" wrapText="1"/>
    </xf>
    <xf numFmtId="0" fontId="84" fillId="0" borderId="10" xfId="0" applyFont="1" applyFill="1" applyBorder="1" applyAlignment="1">
      <alignment horizontal="justify" vertical="top" wrapText="1"/>
    </xf>
    <xf numFmtId="0" fontId="85" fillId="0" borderId="10" xfId="0" applyFont="1" applyFill="1" applyBorder="1" applyAlignment="1">
      <alignment horizontal="justify" vertical="top" wrapText="1"/>
    </xf>
    <xf numFmtId="0" fontId="82" fillId="0" borderId="10" xfId="0" applyFont="1" applyFill="1" applyBorder="1" applyAlignment="1">
      <alignment horizontal="justify" vertical="top" wrapText="1"/>
    </xf>
    <xf numFmtId="0" fontId="82" fillId="0" borderId="10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horizontal="justify" wrapText="1"/>
    </xf>
    <xf numFmtId="0" fontId="81" fillId="0" borderId="10" xfId="0" applyFont="1" applyFill="1" applyBorder="1" applyAlignment="1">
      <alignment horizontal="justify" wrapText="1"/>
    </xf>
    <xf numFmtId="4" fontId="18" fillId="0" borderId="10" xfId="0" applyNumberFormat="1" applyFont="1" applyFill="1" applyBorder="1" applyAlignment="1">
      <alignment horizontal="right" wrapText="1"/>
    </xf>
    <xf numFmtId="0" fontId="81" fillId="0" borderId="10" xfId="0" applyFont="1" applyFill="1" applyBorder="1" applyAlignment="1">
      <alignment horizontal="left" vertical="top" wrapText="1" indent="2"/>
    </xf>
    <xf numFmtId="0" fontId="87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 indent="2"/>
    </xf>
    <xf numFmtId="49" fontId="7" fillId="33" borderId="26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33" borderId="26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49" fontId="7" fillId="33" borderId="26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49" fontId="7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wrapText="1"/>
    </xf>
    <xf numFmtId="49" fontId="7" fillId="33" borderId="26" xfId="0" applyNumberFormat="1" applyFont="1" applyFill="1" applyBorder="1" applyAlignment="1">
      <alignment horizontal="left" vertical="center" wrapText="1" indent="1"/>
    </xf>
    <xf numFmtId="0" fontId="7" fillId="33" borderId="18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 wrapText="1"/>
    </xf>
    <xf numFmtId="49" fontId="4" fillId="33" borderId="26" xfId="0" applyNumberFormat="1" applyFont="1" applyFill="1" applyBorder="1" applyAlignment="1">
      <alignment horizontal="left" vertical="center" wrapText="1" indent="1"/>
    </xf>
    <xf numFmtId="49" fontId="4" fillId="33" borderId="18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6" xfId="0" applyNumberFormat="1" applyFont="1" applyFill="1" applyBorder="1" applyAlignment="1">
      <alignment horizontal="left" vertical="center" wrapText="1" indent="3"/>
    </xf>
    <xf numFmtId="49" fontId="4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49" fontId="4" fillId="33" borderId="26" xfId="0" applyNumberFormat="1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4" fontId="92" fillId="0" borderId="10" xfId="0" applyNumberFormat="1" applyFont="1" applyBorder="1" applyAlignment="1">
      <alignment horizontal="right" wrapText="1"/>
    </xf>
    <xf numFmtId="0" fontId="93" fillId="0" borderId="0" xfId="0" applyFont="1" applyAlignment="1">
      <alignment/>
    </xf>
    <xf numFmtId="4" fontId="92" fillId="0" borderId="10" xfId="0" applyNumberFormat="1" applyFont="1" applyFill="1" applyBorder="1" applyAlignment="1">
      <alignment horizontal="right" wrapText="1"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81" fillId="0" borderId="10" xfId="0" applyFont="1" applyBorder="1" applyAlignment="1">
      <alignment horizontal="center" vertical="center" wrapText="1"/>
    </xf>
    <xf numFmtId="49" fontId="94" fillId="0" borderId="22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 indent="2"/>
    </xf>
    <xf numFmtId="0" fontId="92" fillId="0" borderId="10" xfId="0" applyFont="1" applyFill="1" applyBorder="1" applyAlignment="1">
      <alignment horizontal="left" vertical="top" wrapText="1" indent="2"/>
    </xf>
    <xf numFmtId="0" fontId="14" fillId="0" borderId="10" xfId="0" applyFont="1" applyBorder="1" applyAlignment="1">
      <alignment vertical="top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94" fillId="0" borderId="10" xfId="0" applyNumberFormat="1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1" fillId="0" borderId="0" xfId="0" applyFont="1" applyAlignment="1">
      <alignment/>
    </xf>
    <xf numFmtId="4" fontId="95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left" vertical="top" wrapText="1"/>
    </xf>
    <xf numFmtId="0" fontId="87" fillId="0" borderId="10" xfId="0" applyFont="1" applyFill="1" applyBorder="1" applyAlignment="1">
      <alignment horizontal="left" vertical="top" wrapText="1" indent="2"/>
    </xf>
    <xf numFmtId="4" fontId="26" fillId="0" borderId="10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 horizontal="right"/>
    </xf>
    <xf numFmtId="4" fontId="27" fillId="0" borderId="11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4" fontId="27" fillId="0" borderId="20" xfId="0" applyNumberFormat="1" applyFont="1" applyFill="1" applyBorder="1" applyAlignment="1">
      <alignment horizontal="right" vertical="center" wrapText="1"/>
    </xf>
    <xf numFmtId="4" fontId="27" fillId="0" borderId="22" xfId="0" applyNumberFormat="1" applyFont="1" applyFill="1" applyBorder="1" applyAlignment="1">
      <alignment horizontal="right" wrapText="1"/>
    </xf>
    <xf numFmtId="4" fontId="27" fillId="0" borderId="18" xfId="0" applyNumberFormat="1" applyFont="1" applyFill="1" applyBorder="1" applyAlignment="1">
      <alignment horizontal="right" wrapText="1"/>
    </xf>
    <xf numFmtId="4" fontId="27" fillId="0" borderId="20" xfId="0" applyNumberFormat="1" applyFont="1" applyFill="1" applyBorder="1" applyAlignment="1">
      <alignment horizontal="right" wrapText="1"/>
    </xf>
    <xf numFmtId="4" fontId="27" fillId="0" borderId="12" xfId="0" applyNumberFormat="1" applyFont="1" applyFill="1" applyBorder="1" applyAlignment="1">
      <alignment horizontal="right" wrapText="1"/>
    </xf>
    <xf numFmtId="4" fontId="27" fillId="0" borderId="31" xfId="0" applyNumberFormat="1" applyFont="1" applyFill="1" applyBorder="1" applyAlignment="1">
      <alignment horizontal="right" vertical="center" wrapText="1"/>
    </xf>
    <xf numFmtId="4" fontId="27" fillId="0" borderId="14" xfId="0" applyNumberFormat="1" applyFont="1" applyFill="1" applyBorder="1" applyAlignment="1">
      <alignment horizontal="right"/>
    </xf>
    <xf numFmtId="4" fontId="27" fillId="0" borderId="22" xfId="0" applyNumberFormat="1" applyFont="1" applyFill="1" applyBorder="1" applyAlignment="1">
      <alignment horizontal="right" vertical="center" wrapText="1"/>
    </xf>
    <xf numFmtId="4" fontId="27" fillId="33" borderId="20" xfId="0" applyNumberFormat="1" applyFont="1" applyFill="1" applyBorder="1" applyAlignment="1">
      <alignment horizontal="right" wrapText="1"/>
    </xf>
    <xf numFmtId="4" fontId="27" fillId="33" borderId="11" xfId="0" applyNumberFormat="1" applyFont="1" applyFill="1" applyBorder="1" applyAlignment="1">
      <alignment horizontal="right"/>
    </xf>
    <xf numFmtId="4" fontId="27" fillId="33" borderId="22" xfId="0" applyNumberFormat="1" applyFont="1" applyFill="1" applyBorder="1" applyAlignment="1">
      <alignment horizontal="right" wrapText="1"/>
    </xf>
    <xf numFmtId="4" fontId="27" fillId="33" borderId="10" xfId="0" applyNumberFormat="1" applyFont="1" applyFill="1" applyBorder="1" applyAlignment="1">
      <alignment horizontal="right"/>
    </xf>
    <xf numFmtId="4" fontId="27" fillId="33" borderId="31" xfId="0" applyNumberFormat="1" applyFont="1" applyFill="1" applyBorder="1" applyAlignment="1">
      <alignment horizontal="right" wrapText="1"/>
    </xf>
    <xf numFmtId="4" fontId="27" fillId="33" borderId="14" xfId="0" applyNumberFormat="1" applyFont="1" applyFill="1" applyBorder="1" applyAlignment="1">
      <alignment horizontal="right"/>
    </xf>
    <xf numFmtId="4" fontId="27" fillId="33" borderId="20" xfId="0" applyNumberFormat="1" applyFont="1" applyFill="1" applyBorder="1" applyAlignment="1">
      <alignment horizontal="right" vertical="center" wrapText="1"/>
    </xf>
    <xf numFmtId="4" fontId="27" fillId="33" borderId="31" xfId="0" applyNumberFormat="1" applyFont="1" applyFill="1" applyBorder="1" applyAlignment="1">
      <alignment horizontal="right" vertical="center" wrapText="1"/>
    </xf>
    <xf numFmtId="4" fontId="27" fillId="33" borderId="22" xfId="0" applyNumberFormat="1" applyFont="1" applyFill="1" applyBorder="1" applyAlignment="1">
      <alignment horizontal="right" vertical="center" wrapText="1"/>
    </xf>
    <xf numFmtId="4" fontId="27" fillId="33" borderId="18" xfId="0" applyNumberFormat="1" applyFont="1" applyFill="1" applyBorder="1" applyAlignment="1">
      <alignment horizontal="right" wrapText="1"/>
    </xf>
    <xf numFmtId="4" fontId="27" fillId="33" borderId="12" xfId="0" applyNumberFormat="1" applyFont="1" applyFill="1" applyBorder="1" applyAlignment="1">
      <alignment horizontal="right"/>
    </xf>
    <xf numFmtId="4" fontId="27" fillId="33" borderId="10" xfId="0" applyNumberFormat="1" applyFont="1" applyFill="1" applyBorder="1" applyAlignment="1">
      <alignment horizontal="right" wrapText="1"/>
    </xf>
    <xf numFmtId="4" fontId="27" fillId="33" borderId="12" xfId="0" applyNumberFormat="1" applyFont="1" applyFill="1" applyBorder="1" applyAlignment="1">
      <alignment horizontal="right" wrapText="1"/>
    </xf>
    <xf numFmtId="4" fontId="26" fillId="33" borderId="20" xfId="0" applyNumberFormat="1" applyFont="1" applyFill="1" applyBorder="1" applyAlignment="1">
      <alignment horizontal="right" wrapText="1"/>
    </xf>
    <xf numFmtId="4" fontId="26" fillId="33" borderId="11" xfId="0" applyNumberFormat="1" applyFont="1" applyFill="1" applyBorder="1" applyAlignment="1">
      <alignment horizontal="right"/>
    </xf>
    <xf numFmtId="4" fontId="27" fillId="0" borderId="20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/>
    </xf>
    <xf numFmtId="4" fontId="27" fillId="0" borderId="22" xfId="0" applyNumberFormat="1" applyFont="1" applyFill="1" applyBorder="1" applyAlignment="1">
      <alignment wrapText="1"/>
    </xf>
    <xf numFmtId="4" fontId="27" fillId="0" borderId="1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 vertical="center" wrapText="1"/>
    </xf>
    <xf numFmtId="4" fontId="27" fillId="0" borderId="18" xfId="0" applyNumberFormat="1" applyFont="1" applyFill="1" applyBorder="1" applyAlignment="1">
      <alignment wrapText="1"/>
    </xf>
    <xf numFmtId="4" fontId="27" fillId="0" borderId="12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/>
    </xf>
    <xf numFmtId="4" fontId="27" fillId="0" borderId="31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wrapText="1"/>
    </xf>
    <xf numFmtId="4" fontId="27" fillId="0" borderId="10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26" fillId="0" borderId="22" xfId="57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4" fontId="96" fillId="0" borderId="10" xfId="0" applyNumberFormat="1" applyFont="1" applyFill="1" applyBorder="1" applyAlignment="1">
      <alignment horizontal="right" wrapText="1"/>
    </xf>
    <xf numFmtId="4" fontId="87" fillId="33" borderId="10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right" wrapText="1"/>
    </xf>
    <xf numFmtId="4" fontId="26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26" fillId="0" borderId="22" xfId="0" applyNumberFormat="1" applyFont="1" applyFill="1" applyBorder="1" applyAlignment="1">
      <alignment horizontal="right" wrapText="1"/>
    </xf>
    <xf numFmtId="0" fontId="81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94" fillId="0" borderId="0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Border="1" applyAlignment="1">
      <alignment horizontal="right" wrapText="1"/>
    </xf>
    <xf numFmtId="4" fontId="81" fillId="0" borderId="0" xfId="0" applyNumberFormat="1" applyFont="1" applyFill="1" applyBorder="1" applyAlignment="1">
      <alignment horizontal="right" wrapText="1"/>
    </xf>
    <xf numFmtId="4" fontId="87" fillId="0" borderId="0" xfId="0" applyNumberFormat="1" applyFont="1" applyFill="1" applyBorder="1" applyAlignment="1">
      <alignment horizontal="right" wrapText="1"/>
    </xf>
    <xf numFmtId="4" fontId="92" fillId="0" borderId="0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vertical="top" wrapText="1"/>
    </xf>
    <xf numFmtId="4" fontId="81" fillId="0" borderId="11" xfId="0" applyNumberFormat="1" applyFont="1" applyFill="1" applyBorder="1" applyAlignment="1">
      <alignment horizontal="right" wrapText="1"/>
    </xf>
    <xf numFmtId="0" fontId="94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justify" wrapText="1"/>
    </xf>
    <xf numFmtId="49" fontId="94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right" vertical="center"/>
    </xf>
    <xf numFmtId="2" fontId="82" fillId="0" borderId="10" xfId="0" applyNumberFormat="1" applyFont="1" applyBorder="1" applyAlignment="1">
      <alignment horizontal="right" vertical="center"/>
    </xf>
    <xf numFmtId="49" fontId="97" fillId="0" borderId="22" xfId="0" applyNumberFormat="1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vertical="top" wrapText="1"/>
    </xf>
    <xf numFmtId="49" fontId="97" fillId="0" borderId="2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94" fillId="0" borderId="12" xfId="0" applyNumberFormat="1" applyFont="1" applyFill="1" applyBorder="1" applyAlignment="1">
      <alignment horizontal="center" vertical="center" wrapText="1"/>
    </xf>
    <xf numFmtId="4" fontId="9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" fontId="97" fillId="0" borderId="10" xfId="0" applyNumberFormat="1" applyFont="1" applyFill="1" applyBorder="1" applyAlignment="1">
      <alignment horizontal="center" vertical="center" wrapText="1"/>
    </xf>
    <xf numFmtId="49" fontId="97" fillId="0" borderId="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wrapText="1"/>
    </xf>
    <xf numFmtId="49" fontId="97" fillId="0" borderId="0" xfId="0" applyNumberFormat="1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7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2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94" fillId="0" borderId="22" xfId="0" applyNumberFormat="1" applyFont="1" applyFill="1" applyBorder="1" applyAlignment="1">
      <alignment horizontal="center" vertical="center" wrapText="1"/>
    </xf>
    <xf numFmtId="49" fontId="94" fillId="0" borderId="13" xfId="0" applyNumberFormat="1" applyFont="1" applyFill="1" applyBorder="1" applyAlignment="1">
      <alignment horizontal="center" vertical="center" wrapText="1"/>
    </xf>
    <xf numFmtId="49" fontId="94" fillId="0" borderId="23" xfId="0" applyNumberFormat="1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81" fillId="0" borderId="1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49" fontId="94" fillId="0" borderId="22" xfId="0" applyNumberFormat="1" applyFont="1" applyBorder="1" applyAlignment="1">
      <alignment horizontal="center" vertical="center" wrapText="1"/>
    </xf>
    <xf numFmtId="49" fontId="94" fillId="0" borderId="13" xfId="0" applyNumberFormat="1" applyFont="1" applyBorder="1" applyAlignment="1">
      <alignment horizontal="center" vertical="center" wrapText="1"/>
    </xf>
    <xf numFmtId="49" fontId="94" fillId="0" borderId="23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94" fillId="0" borderId="0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97" fillId="0" borderId="0" xfId="0" applyNumberFormat="1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49" fontId="97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49" fontId="97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3"/>
  <sheetViews>
    <sheetView view="pageBreakPreview" zoomScaleSheetLayoutView="100" zoomScalePageLayoutView="0" workbookViewId="0" topLeftCell="A394">
      <selection activeCell="K12" sqref="K12"/>
    </sheetView>
  </sheetViews>
  <sheetFormatPr defaultColWidth="9.00390625" defaultRowHeight="12.75"/>
  <cols>
    <col min="1" max="1" width="23.00390625" style="60" customWidth="1"/>
    <col min="2" max="2" width="6.875" style="47" customWidth="1"/>
    <col min="3" max="3" width="6.375" style="49" customWidth="1"/>
    <col min="4" max="4" width="19.625" style="49" customWidth="1"/>
    <col min="5" max="5" width="15.375" style="2" customWidth="1"/>
    <col min="6" max="6" width="13.25390625" style="2" customWidth="1"/>
    <col min="7" max="9" width="6.625" style="2" customWidth="1"/>
    <col min="10" max="10" width="0.12890625" style="2" customWidth="1"/>
    <col min="11" max="11" width="15.375" style="2" bestFit="1" customWidth="1"/>
    <col min="12" max="12" width="13.125" style="2" bestFit="1" customWidth="1"/>
    <col min="13" max="13" width="8.00390625" style="2" customWidth="1"/>
    <col min="14" max="15" width="6.625" style="2" customWidth="1"/>
    <col min="16" max="16" width="7.625" style="2" customWidth="1"/>
    <col min="17" max="17" width="15.375" style="2" customWidth="1"/>
    <col min="18" max="18" width="14.00390625" style="2" customWidth="1"/>
    <col min="19" max="20" width="7.75390625" style="2" customWidth="1"/>
    <col min="21" max="22" width="6.625" style="2" customWidth="1"/>
    <col min="23" max="23" width="15.375" style="2" bestFit="1" customWidth="1"/>
    <col min="24" max="24" width="13.875" style="2" customWidth="1"/>
    <col min="25" max="26" width="6.625" style="2" customWidth="1"/>
    <col min="27" max="27" width="7.625" style="2" customWidth="1"/>
    <col min="28" max="28" width="8.125" style="2" customWidth="1"/>
    <col min="29" max="16384" width="9.125" style="2" customWidth="1"/>
  </cols>
  <sheetData>
    <row r="1" spans="1:28" ht="15.75">
      <c r="A1" s="26"/>
      <c r="B1" s="485"/>
      <c r="C1" s="77"/>
      <c r="D1" s="77"/>
      <c r="E1" s="77"/>
      <c r="F1" s="77"/>
      <c r="G1" s="77"/>
      <c r="H1" s="77"/>
      <c r="I1" s="487" t="s">
        <v>553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"/>
      <c r="AA1" s="8"/>
      <c r="AB1" s="8"/>
    </row>
    <row r="2" spans="1:28" ht="16.5" thickBot="1">
      <c r="A2" s="26"/>
      <c r="B2" s="486"/>
      <c r="C2" s="77"/>
      <c r="D2" s="77"/>
      <c r="E2" s="77"/>
      <c r="F2" s="77"/>
      <c r="G2" s="77"/>
      <c r="H2" s="77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"/>
      <c r="Y2" s="77"/>
      <c r="Z2" s="77"/>
      <c r="AA2" s="475" t="s">
        <v>539</v>
      </c>
      <c r="AB2" s="475"/>
    </row>
    <row r="3" spans="1:28" ht="15.75">
      <c r="A3" s="78"/>
      <c r="B3" s="48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9"/>
      <c r="O3" s="491"/>
      <c r="P3" s="491"/>
      <c r="Q3" s="7"/>
      <c r="R3" s="7"/>
      <c r="S3" s="7"/>
      <c r="Y3" s="77"/>
      <c r="Z3" s="80" t="s">
        <v>538</v>
      </c>
      <c r="AA3" s="476" t="s">
        <v>433</v>
      </c>
      <c r="AB3" s="477"/>
    </row>
    <row r="4" spans="1:28" ht="12.75">
      <c r="A4" s="26"/>
      <c r="B4" s="44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 t="s">
        <v>1063</v>
      </c>
      <c r="Q4" s="81"/>
      <c r="R4" s="81"/>
      <c r="S4" s="81"/>
      <c r="T4" s="81"/>
      <c r="Y4" s="81"/>
      <c r="Z4" s="80" t="s">
        <v>537</v>
      </c>
      <c r="AA4" s="478">
        <v>40909</v>
      </c>
      <c r="AB4" s="479"/>
    </row>
    <row r="5" spans="1:28" ht="12.75">
      <c r="A5" s="82" t="s">
        <v>543</v>
      </c>
      <c r="B5" s="37"/>
      <c r="C5" s="81"/>
      <c r="D5" s="27"/>
      <c r="E5" s="27"/>
      <c r="F5" s="27"/>
      <c r="G5" s="27"/>
      <c r="H5" s="27"/>
      <c r="I5" s="222" t="s">
        <v>979</v>
      </c>
      <c r="J5" s="83"/>
      <c r="K5" s="83"/>
      <c r="L5" s="83"/>
      <c r="M5" s="83"/>
      <c r="N5" s="84"/>
      <c r="O5" s="489"/>
      <c r="P5" s="489"/>
      <c r="Q5" s="8"/>
      <c r="R5" s="8"/>
      <c r="S5" s="8"/>
      <c r="T5" s="8"/>
      <c r="U5" s="8"/>
      <c r="V5" s="8"/>
      <c r="W5" s="8"/>
      <c r="Y5" s="81"/>
      <c r="Z5" s="80" t="s">
        <v>536</v>
      </c>
      <c r="AA5" s="482" t="s">
        <v>996</v>
      </c>
      <c r="AB5" s="483"/>
    </row>
    <row r="6" spans="1:28" ht="12.75">
      <c r="A6" s="82" t="s">
        <v>542</v>
      </c>
      <c r="B6" s="37"/>
      <c r="C6" s="81"/>
      <c r="D6" s="27"/>
      <c r="E6" s="27"/>
      <c r="F6" s="27"/>
      <c r="G6" s="27"/>
      <c r="H6" s="27"/>
      <c r="I6" s="223" t="s">
        <v>980</v>
      </c>
      <c r="J6" s="85"/>
      <c r="K6" s="85"/>
      <c r="L6" s="85"/>
      <c r="M6" s="85"/>
      <c r="N6" s="86"/>
      <c r="O6" s="492"/>
      <c r="P6" s="492"/>
      <c r="Q6" s="9"/>
      <c r="R6" s="9"/>
      <c r="S6" s="9"/>
      <c r="T6" s="9"/>
      <c r="U6" s="9"/>
      <c r="V6" s="9"/>
      <c r="W6" s="9"/>
      <c r="Y6" s="81"/>
      <c r="Z6" s="80" t="s">
        <v>535</v>
      </c>
      <c r="AA6" s="484">
        <v>60412000000</v>
      </c>
      <c r="AB6" s="479"/>
    </row>
    <row r="7" spans="1:28" ht="12.75">
      <c r="A7" s="82" t="s">
        <v>981</v>
      </c>
      <c r="B7" s="37"/>
      <c r="C7" s="48"/>
      <c r="D7" s="48"/>
      <c r="N7" s="79"/>
      <c r="O7" s="490"/>
      <c r="P7" s="490"/>
      <c r="Q7" s="7"/>
      <c r="R7" s="7"/>
      <c r="S7" s="7"/>
      <c r="Z7" s="80"/>
      <c r="AA7" s="484"/>
      <c r="AB7" s="479"/>
    </row>
    <row r="8" spans="1:28" ht="13.5" thickBot="1">
      <c r="A8" s="82" t="s">
        <v>982</v>
      </c>
      <c r="B8" s="37"/>
      <c r="C8" s="48"/>
      <c r="D8" s="48"/>
      <c r="N8" s="79"/>
      <c r="O8" s="490"/>
      <c r="P8" s="490"/>
      <c r="Q8" s="7"/>
      <c r="R8" s="7"/>
      <c r="S8" s="7"/>
      <c r="Z8" s="80" t="s">
        <v>544</v>
      </c>
      <c r="AA8" s="480">
        <v>383</v>
      </c>
      <c r="AB8" s="481"/>
    </row>
    <row r="9" spans="1:28" ht="12.75">
      <c r="A9" s="87"/>
      <c r="B9" s="25"/>
      <c r="C9" s="88"/>
      <c r="D9" s="88"/>
      <c r="N9" s="8"/>
      <c r="O9" s="8"/>
      <c r="P9" s="8"/>
      <c r="Q9" s="8"/>
      <c r="R9" s="7"/>
      <c r="S9" s="7"/>
      <c r="AB9" s="7"/>
    </row>
    <row r="10" spans="1:28" ht="12.75">
      <c r="A10" s="498" t="s">
        <v>434</v>
      </c>
      <c r="B10" s="501" t="s">
        <v>435</v>
      </c>
      <c r="C10" s="72"/>
      <c r="D10" s="498" t="s">
        <v>471</v>
      </c>
      <c r="E10" s="470" t="s">
        <v>548</v>
      </c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2"/>
      <c r="Q10" s="470" t="s">
        <v>549</v>
      </c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2"/>
    </row>
    <row r="11" spans="1:28" ht="32.25" customHeight="1">
      <c r="A11" s="499"/>
      <c r="B11" s="502"/>
      <c r="C11" s="61"/>
      <c r="D11" s="504"/>
      <c r="E11" s="493" t="s">
        <v>563</v>
      </c>
      <c r="F11" s="472"/>
      <c r="G11" s="493" t="s">
        <v>561</v>
      </c>
      <c r="H11" s="494"/>
      <c r="I11" s="473" t="s">
        <v>559</v>
      </c>
      <c r="J11" s="474"/>
      <c r="K11" s="473" t="s">
        <v>558</v>
      </c>
      <c r="L11" s="474"/>
      <c r="M11" s="473" t="s">
        <v>557</v>
      </c>
      <c r="N11" s="474"/>
      <c r="O11" s="473" t="s">
        <v>556</v>
      </c>
      <c r="P11" s="474"/>
      <c r="Q11" s="493" t="s">
        <v>563</v>
      </c>
      <c r="R11" s="472"/>
      <c r="S11" s="493" t="s">
        <v>561</v>
      </c>
      <c r="T11" s="494"/>
      <c r="U11" s="473" t="s">
        <v>559</v>
      </c>
      <c r="V11" s="474"/>
      <c r="W11" s="473" t="s">
        <v>558</v>
      </c>
      <c r="X11" s="474"/>
      <c r="Y11" s="473" t="s">
        <v>557</v>
      </c>
      <c r="Z11" s="474"/>
      <c r="AA11" s="473" t="s">
        <v>556</v>
      </c>
      <c r="AB11" s="474"/>
    </row>
    <row r="12" spans="1:28" ht="53.25" customHeight="1">
      <c r="A12" s="500"/>
      <c r="B12" s="503"/>
      <c r="C12" s="73"/>
      <c r="D12" s="505"/>
      <c r="E12" s="50" t="s">
        <v>780</v>
      </c>
      <c r="F12" s="51" t="s">
        <v>781</v>
      </c>
      <c r="G12" s="50" t="s">
        <v>780</v>
      </c>
      <c r="H12" s="51" t="s">
        <v>781</v>
      </c>
      <c r="I12" s="50" t="s">
        <v>780</v>
      </c>
      <c r="J12" s="51" t="s">
        <v>781</v>
      </c>
      <c r="K12" s="50" t="s">
        <v>780</v>
      </c>
      <c r="L12" s="51" t="s">
        <v>781</v>
      </c>
      <c r="M12" s="50" t="s">
        <v>780</v>
      </c>
      <c r="N12" s="51" t="s">
        <v>781</v>
      </c>
      <c r="O12" s="50" t="s">
        <v>780</v>
      </c>
      <c r="P12" s="51" t="s">
        <v>781</v>
      </c>
      <c r="Q12" s="50" t="s">
        <v>780</v>
      </c>
      <c r="R12" s="51" t="s">
        <v>781</v>
      </c>
      <c r="S12" s="50" t="s">
        <v>780</v>
      </c>
      <c r="T12" s="51" t="s">
        <v>781</v>
      </c>
      <c r="U12" s="50" t="s">
        <v>780</v>
      </c>
      <c r="V12" s="51" t="s">
        <v>781</v>
      </c>
      <c r="W12" s="50" t="s">
        <v>780</v>
      </c>
      <c r="X12" s="51" t="s">
        <v>781</v>
      </c>
      <c r="Y12" s="50" t="s">
        <v>780</v>
      </c>
      <c r="Z12" s="51" t="s">
        <v>781</v>
      </c>
      <c r="AA12" s="50" t="s">
        <v>780</v>
      </c>
      <c r="AB12" s="51" t="s">
        <v>781</v>
      </c>
    </row>
    <row r="13" spans="1:28" s="8" customFormat="1" ht="12.75">
      <c r="A13" s="52">
        <v>1</v>
      </c>
      <c r="B13" s="74">
        <v>2</v>
      </c>
      <c r="C13" s="118">
        <v>2</v>
      </c>
      <c r="D13" s="118">
        <v>3</v>
      </c>
      <c r="E13" s="118">
        <v>4</v>
      </c>
      <c r="F13" s="118">
        <v>5</v>
      </c>
      <c r="G13" s="118">
        <v>6</v>
      </c>
      <c r="H13" s="118">
        <v>7</v>
      </c>
      <c r="I13" s="118">
        <v>8</v>
      </c>
      <c r="J13" s="118">
        <v>9</v>
      </c>
      <c r="K13" s="118">
        <v>10</v>
      </c>
      <c r="L13" s="118">
        <v>11</v>
      </c>
      <c r="M13" s="118">
        <v>12</v>
      </c>
      <c r="N13" s="118">
        <v>13</v>
      </c>
      <c r="O13" s="118">
        <v>14</v>
      </c>
      <c r="P13" s="118">
        <v>15</v>
      </c>
      <c r="Q13" s="118">
        <v>16</v>
      </c>
      <c r="R13" s="118">
        <v>17</v>
      </c>
      <c r="S13" s="118">
        <v>18</v>
      </c>
      <c r="T13" s="118">
        <v>19</v>
      </c>
      <c r="U13" s="118">
        <v>20</v>
      </c>
      <c r="V13" s="118">
        <v>21</v>
      </c>
      <c r="W13" s="118">
        <v>22</v>
      </c>
      <c r="X13" s="118">
        <v>23</v>
      </c>
      <c r="Y13" s="118">
        <v>24</v>
      </c>
      <c r="Z13" s="118">
        <v>25</v>
      </c>
      <c r="AA13" s="118">
        <v>26</v>
      </c>
      <c r="AB13" s="118">
        <v>27</v>
      </c>
    </row>
    <row r="14" spans="1:28" ht="56.25" hidden="1">
      <c r="A14" s="96" t="s">
        <v>192</v>
      </c>
      <c r="B14" s="130" t="s">
        <v>786</v>
      </c>
      <c r="C14" s="139" t="s">
        <v>484</v>
      </c>
      <c r="D14" s="140" t="s">
        <v>464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s="7" customFormat="1" ht="12.75" hidden="1">
      <c r="A15" s="97" t="s">
        <v>555</v>
      </c>
      <c r="B15" s="119"/>
      <c r="C15" s="38"/>
      <c r="D15" s="3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20"/>
    </row>
    <row r="16" spans="1:28" ht="12.75" hidden="1">
      <c r="A16" s="98" t="s">
        <v>332</v>
      </c>
      <c r="B16" s="121" t="s">
        <v>787</v>
      </c>
      <c r="C16" s="39" t="s">
        <v>485</v>
      </c>
      <c r="D16" s="32" t="s">
        <v>452</v>
      </c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122"/>
    </row>
    <row r="17" spans="1:28" ht="22.5" hidden="1">
      <c r="A17" s="99" t="s">
        <v>470</v>
      </c>
      <c r="B17" s="121" t="s">
        <v>788</v>
      </c>
      <c r="C17" s="40" t="s">
        <v>528</v>
      </c>
      <c r="D17" s="74" t="s">
        <v>453</v>
      </c>
      <c r="E17" s="24"/>
      <c r="F17" s="24"/>
      <c r="G17" s="24"/>
      <c r="H17" s="24"/>
      <c r="I17" s="24"/>
      <c r="J17" s="24"/>
      <c r="K17" s="24"/>
      <c r="L17" s="1"/>
      <c r="M17" s="1"/>
      <c r="N17" s="1"/>
      <c r="O17" s="1"/>
      <c r="P17" s="1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7" customFormat="1" ht="12.75" hidden="1">
      <c r="A18" s="97" t="s">
        <v>568</v>
      </c>
      <c r="B18" s="123"/>
      <c r="C18" s="38"/>
      <c r="D18" s="3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20"/>
    </row>
    <row r="19" spans="1:28" ht="67.5" hidden="1">
      <c r="A19" s="98" t="s">
        <v>682</v>
      </c>
      <c r="B19" s="121" t="s">
        <v>789</v>
      </c>
      <c r="C19" s="39" t="s">
        <v>529</v>
      </c>
      <c r="D19" s="75" t="s">
        <v>464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8"/>
      <c r="U19" s="28"/>
      <c r="V19" s="28"/>
      <c r="W19" s="28"/>
      <c r="X19" s="28"/>
      <c r="Y19" s="28"/>
      <c r="Z19" s="28"/>
      <c r="AA19" s="28"/>
      <c r="AB19" s="122"/>
    </row>
    <row r="20" spans="1:28" s="7" customFormat="1" ht="12.75" hidden="1">
      <c r="A20" s="97" t="s">
        <v>555</v>
      </c>
      <c r="B20" s="124"/>
      <c r="C20" s="41"/>
      <c r="D20" s="3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9"/>
      <c r="U20" s="29"/>
      <c r="V20" s="29"/>
      <c r="W20" s="29"/>
      <c r="X20" s="29"/>
      <c r="Y20" s="29"/>
      <c r="Z20" s="29"/>
      <c r="AA20" s="29"/>
      <c r="AB20" s="120"/>
    </row>
    <row r="21" spans="1:28" ht="12.75" hidden="1">
      <c r="A21" s="98" t="s">
        <v>332</v>
      </c>
      <c r="B21" s="121" t="s">
        <v>790</v>
      </c>
      <c r="C21" s="39" t="s">
        <v>530</v>
      </c>
      <c r="D21" s="32" t="s">
        <v>452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122"/>
    </row>
    <row r="22" spans="1:28" ht="22.5" hidden="1">
      <c r="A22" s="99" t="s">
        <v>470</v>
      </c>
      <c r="B22" s="54" t="s">
        <v>791</v>
      </c>
      <c r="C22" s="139" t="s">
        <v>531</v>
      </c>
      <c r="D22" s="74" t="s">
        <v>453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s="215" customFormat="1" ht="36">
      <c r="A23" s="111" t="s">
        <v>190</v>
      </c>
      <c r="B23" s="137" t="s">
        <v>792</v>
      </c>
      <c r="C23" s="220" t="s">
        <v>484</v>
      </c>
      <c r="D23" s="140" t="s">
        <v>464</v>
      </c>
      <c r="E23" s="345">
        <f>K23</f>
        <v>6978100</v>
      </c>
      <c r="F23" s="345">
        <f>L23</f>
        <v>0</v>
      </c>
      <c r="G23" s="345"/>
      <c r="H23" s="345"/>
      <c r="I23" s="345"/>
      <c r="J23" s="345"/>
      <c r="K23" s="345">
        <v>6978100</v>
      </c>
      <c r="L23" s="345"/>
      <c r="M23" s="345"/>
      <c r="N23" s="345"/>
      <c r="O23" s="345"/>
      <c r="P23" s="216"/>
      <c r="Q23" s="345">
        <f>W23</f>
        <v>6956268.64</v>
      </c>
      <c r="R23" s="345">
        <f>X23</f>
        <v>0</v>
      </c>
      <c r="S23" s="345"/>
      <c r="T23" s="345"/>
      <c r="U23" s="345"/>
      <c r="V23" s="345"/>
      <c r="W23" s="345">
        <v>6956268.64</v>
      </c>
      <c r="X23" s="345"/>
      <c r="Y23" s="221"/>
      <c r="Z23" s="221"/>
      <c r="AA23" s="221"/>
      <c r="AB23" s="221"/>
    </row>
    <row r="24" spans="1:28" s="7" customFormat="1" ht="14.25">
      <c r="A24" s="97" t="s">
        <v>555</v>
      </c>
      <c r="B24" s="127"/>
      <c r="C24" s="38"/>
      <c r="D24" s="31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207"/>
      <c r="Q24" s="346"/>
      <c r="R24" s="346"/>
      <c r="S24" s="346"/>
      <c r="T24" s="346"/>
      <c r="U24" s="346"/>
      <c r="V24" s="346"/>
      <c r="W24" s="346"/>
      <c r="X24" s="346"/>
      <c r="Y24" s="29"/>
      <c r="Z24" s="29"/>
      <c r="AA24" s="29"/>
      <c r="AB24" s="120"/>
    </row>
    <row r="25" spans="1:28" ht="14.25">
      <c r="A25" s="98" t="s">
        <v>332</v>
      </c>
      <c r="B25" s="121" t="s">
        <v>793</v>
      </c>
      <c r="C25" s="42" t="s">
        <v>485</v>
      </c>
      <c r="D25" s="32" t="s">
        <v>452</v>
      </c>
      <c r="E25" s="347">
        <f>K25</f>
        <v>4452200</v>
      </c>
      <c r="F25" s="347">
        <f>L25</f>
        <v>0</v>
      </c>
      <c r="G25" s="347"/>
      <c r="H25" s="347"/>
      <c r="I25" s="347"/>
      <c r="J25" s="347"/>
      <c r="K25" s="347">
        <v>4452200</v>
      </c>
      <c r="L25" s="347"/>
      <c r="M25" s="347"/>
      <c r="N25" s="347"/>
      <c r="O25" s="347"/>
      <c r="P25" s="205"/>
      <c r="Q25" s="347">
        <f>W25</f>
        <v>4452139.42</v>
      </c>
      <c r="R25" s="347">
        <f>X25</f>
        <v>0</v>
      </c>
      <c r="S25" s="347"/>
      <c r="T25" s="347"/>
      <c r="U25" s="347"/>
      <c r="V25" s="347"/>
      <c r="W25" s="347">
        <v>4452139.42</v>
      </c>
      <c r="X25" s="347"/>
      <c r="Y25" s="28"/>
      <c r="Z25" s="28"/>
      <c r="AA25" s="28"/>
      <c r="AB25" s="122"/>
    </row>
    <row r="26" spans="1:28" ht="24">
      <c r="A26" s="99" t="s">
        <v>470</v>
      </c>
      <c r="B26" s="54" t="s">
        <v>794</v>
      </c>
      <c r="C26" s="139" t="s">
        <v>528</v>
      </c>
      <c r="D26" s="74" t="s">
        <v>453</v>
      </c>
      <c r="E26" s="348">
        <f>K26</f>
        <v>1476600</v>
      </c>
      <c r="F26" s="348">
        <f>L26</f>
        <v>0</v>
      </c>
      <c r="G26" s="348"/>
      <c r="H26" s="348"/>
      <c r="I26" s="348"/>
      <c r="J26" s="348"/>
      <c r="K26" s="348">
        <v>1476600</v>
      </c>
      <c r="L26" s="348"/>
      <c r="M26" s="348"/>
      <c r="N26" s="348"/>
      <c r="O26" s="348"/>
      <c r="P26" s="206"/>
      <c r="Q26" s="348">
        <f>W26</f>
        <v>1476522.53</v>
      </c>
      <c r="R26" s="348">
        <f>X26</f>
        <v>0</v>
      </c>
      <c r="S26" s="348"/>
      <c r="T26" s="348"/>
      <c r="U26" s="348"/>
      <c r="V26" s="348"/>
      <c r="W26" s="348">
        <v>1476522.53</v>
      </c>
      <c r="X26" s="348"/>
      <c r="Y26" s="24"/>
      <c r="Z26" s="24"/>
      <c r="AA26" s="24"/>
      <c r="AB26" s="24"/>
    </row>
    <row r="27" spans="1:28" s="7" customFormat="1" ht="14.25" hidden="1">
      <c r="A27" s="97" t="s">
        <v>568</v>
      </c>
      <c r="B27" s="119"/>
      <c r="C27" s="38"/>
      <c r="D27" s="31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207"/>
      <c r="Q27" s="346"/>
      <c r="R27" s="346"/>
      <c r="S27" s="346"/>
      <c r="T27" s="346"/>
      <c r="U27" s="346"/>
      <c r="V27" s="346"/>
      <c r="W27" s="346"/>
      <c r="X27" s="346"/>
      <c r="Y27" s="29"/>
      <c r="Z27" s="29"/>
      <c r="AA27" s="29"/>
      <c r="AB27" s="120"/>
    </row>
    <row r="28" spans="1:28" ht="67.5" hidden="1">
      <c r="A28" s="98" t="s">
        <v>683</v>
      </c>
      <c r="B28" s="121" t="s">
        <v>795</v>
      </c>
      <c r="C28" s="39" t="s">
        <v>529</v>
      </c>
      <c r="D28" s="32" t="s">
        <v>464</v>
      </c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205"/>
      <c r="Q28" s="347"/>
      <c r="R28" s="347"/>
      <c r="S28" s="347"/>
      <c r="T28" s="347"/>
      <c r="U28" s="347"/>
      <c r="V28" s="347"/>
      <c r="W28" s="347"/>
      <c r="X28" s="347"/>
      <c r="Y28" s="28"/>
      <c r="Z28" s="28"/>
      <c r="AA28" s="28"/>
      <c r="AB28" s="122"/>
    </row>
    <row r="29" spans="1:28" s="7" customFormat="1" ht="14.25" hidden="1">
      <c r="A29" s="97" t="s">
        <v>555</v>
      </c>
      <c r="B29" s="128"/>
      <c r="C29" s="38"/>
      <c r="D29" s="33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207"/>
      <c r="Q29" s="346"/>
      <c r="R29" s="346"/>
      <c r="S29" s="346"/>
      <c r="T29" s="346"/>
      <c r="U29" s="346"/>
      <c r="V29" s="346"/>
      <c r="W29" s="346"/>
      <c r="X29" s="346"/>
      <c r="Y29" s="29"/>
      <c r="Z29" s="29"/>
      <c r="AA29" s="29"/>
      <c r="AB29" s="120"/>
    </row>
    <row r="30" spans="1:28" ht="14.25" hidden="1">
      <c r="A30" s="98" t="s">
        <v>332</v>
      </c>
      <c r="B30" s="15" t="s">
        <v>796</v>
      </c>
      <c r="C30" s="39" t="s">
        <v>530</v>
      </c>
      <c r="D30" s="32" t="s">
        <v>452</v>
      </c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205"/>
      <c r="Q30" s="347"/>
      <c r="R30" s="347"/>
      <c r="S30" s="347"/>
      <c r="T30" s="347"/>
      <c r="U30" s="347"/>
      <c r="V30" s="347"/>
      <c r="W30" s="347"/>
      <c r="X30" s="347"/>
      <c r="Y30" s="28"/>
      <c r="Z30" s="28"/>
      <c r="AA30" s="28"/>
      <c r="AB30" s="122"/>
    </row>
    <row r="31" spans="1:28" ht="22.5" hidden="1">
      <c r="A31" s="99" t="s">
        <v>470</v>
      </c>
      <c r="B31" s="125" t="s">
        <v>797</v>
      </c>
      <c r="C31" s="40" t="s">
        <v>531</v>
      </c>
      <c r="D31" s="30" t="s">
        <v>453</v>
      </c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206"/>
      <c r="Q31" s="348"/>
      <c r="R31" s="348"/>
      <c r="S31" s="348"/>
      <c r="T31" s="348"/>
      <c r="U31" s="348"/>
      <c r="V31" s="348"/>
      <c r="W31" s="348"/>
      <c r="X31" s="348"/>
      <c r="Y31" s="24"/>
      <c r="Z31" s="24"/>
      <c r="AA31" s="24"/>
      <c r="AB31" s="24"/>
    </row>
    <row r="32" spans="1:28" ht="90" hidden="1">
      <c r="A32" s="100" t="s">
        <v>191</v>
      </c>
      <c r="B32" s="126" t="s">
        <v>152</v>
      </c>
      <c r="C32" s="22" t="s">
        <v>532</v>
      </c>
      <c r="D32" s="89" t="s">
        <v>464</v>
      </c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205"/>
      <c r="Q32" s="347"/>
      <c r="R32" s="347"/>
      <c r="S32" s="347"/>
      <c r="T32" s="347"/>
      <c r="U32" s="347"/>
      <c r="V32" s="347"/>
      <c r="W32" s="347"/>
      <c r="X32" s="347"/>
      <c r="Y32" s="28"/>
      <c r="Z32" s="28"/>
      <c r="AA32" s="28"/>
      <c r="AB32" s="28"/>
    </row>
    <row r="33" spans="1:28" s="7" customFormat="1" ht="14.25" hidden="1">
      <c r="A33" s="99" t="s">
        <v>555</v>
      </c>
      <c r="B33" s="127"/>
      <c r="C33" s="21"/>
      <c r="D33" s="31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207"/>
      <c r="Q33" s="346"/>
      <c r="R33" s="346"/>
      <c r="S33" s="346"/>
      <c r="T33" s="346"/>
      <c r="U33" s="346"/>
      <c r="V33" s="346"/>
      <c r="W33" s="346"/>
      <c r="X33" s="346"/>
      <c r="Y33" s="29"/>
      <c r="Z33" s="29"/>
      <c r="AA33" s="29"/>
      <c r="AB33" s="29"/>
    </row>
    <row r="34" spans="1:28" ht="14.25" hidden="1">
      <c r="A34" s="99" t="s">
        <v>332</v>
      </c>
      <c r="B34" s="121" t="s">
        <v>153</v>
      </c>
      <c r="C34" s="22" t="s">
        <v>533</v>
      </c>
      <c r="D34" s="32" t="s">
        <v>452</v>
      </c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205"/>
      <c r="Q34" s="347"/>
      <c r="R34" s="347"/>
      <c r="S34" s="347"/>
      <c r="T34" s="347"/>
      <c r="U34" s="347"/>
      <c r="V34" s="347"/>
      <c r="W34" s="347"/>
      <c r="X34" s="347"/>
      <c r="Y34" s="28"/>
      <c r="Z34" s="28"/>
      <c r="AA34" s="28"/>
      <c r="AB34" s="28"/>
    </row>
    <row r="35" spans="1:28" ht="22.5" hidden="1">
      <c r="A35" s="99" t="s">
        <v>470</v>
      </c>
      <c r="B35" s="125" t="s">
        <v>154</v>
      </c>
      <c r="C35" s="23" t="s">
        <v>534</v>
      </c>
      <c r="D35" s="33" t="s">
        <v>453</v>
      </c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206"/>
      <c r="Q35" s="348"/>
      <c r="R35" s="348"/>
      <c r="S35" s="348"/>
      <c r="T35" s="348"/>
      <c r="U35" s="348"/>
      <c r="V35" s="348"/>
      <c r="W35" s="348"/>
      <c r="X35" s="348"/>
      <c r="Y35" s="24"/>
      <c r="Z35" s="24"/>
      <c r="AA35" s="24"/>
      <c r="AB35" s="24"/>
    </row>
    <row r="36" spans="1:28" ht="67.5" hidden="1">
      <c r="A36" s="96" t="s">
        <v>656</v>
      </c>
      <c r="B36" s="129" t="s">
        <v>798</v>
      </c>
      <c r="C36" s="5"/>
      <c r="D36" s="90" t="s">
        <v>581</v>
      </c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206"/>
      <c r="Q36" s="348"/>
      <c r="R36" s="348"/>
      <c r="S36" s="348"/>
      <c r="T36" s="348"/>
      <c r="U36" s="348"/>
      <c r="V36" s="348"/>
      <c r="W36" s="348"/>
      <c r="X36" s="348"/>
      <c r="Y36" s="24"/>
      <c r="Z36" s="24"/>
      <c r="AA36" s="24"/>
      <c r="AB36" s="24"/>
    </row>
    <row r="37" spans="1:28" ht="26.25" customHeight="1" hidden="1">
      <c r="A37" s="96" t="s">
        <v>658</v>
      </c>
      <c r="B37" s="129" t="s">
        <v>799</v>
      </c>
      <c r="C37" s="5"/>
      <c r="D37" s="90" t="s">
        <v>593</v>
      </c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206"/>
      <c r="Q37" s="348"/>
      <c r="R37" s="348"/>
      <c r="S37" s="348"/>
      <c r="T37" s="348"/>
      <c r="U37" s="348"/>
      <c r="V37" s="348"/>
      <c r="W37" s="348"/>
      <c r="X37" s="348"/>
      <c r="Y37" s="24"/>
      <c r="Z37" s="24"/>
      <c r="AA37" s="24"/>
      <c r="AB37" s="24"/>
    </row>
    <row r="38" spans="1:28" ht="22.5" hidden="1">
      <c r="A38" s="96" t="s">
        <v>663</v>
      </c>
      <c r="B38" s="129" t="s">
        <v>800</v>
      </c>
      <c r="C38" s="5"/>
      <c r="D38" s="90" t="s">
        <v>594</v>
      </c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206"/>
      <c r="Q38" s="348"/>
      <c r="R38" s="348"/>
      <c r="S38" s="348"/>
      <c r="T38" s="348"/>
      <c r="U38" s="348"/>
      <c r="V38" s="348"/>
      <c r="W38" s="348"/>
      <c r="X38" s="348"/>
      <c r="Y38" s="24"/>
      <c r="Z38" s="24"/>
      <c r="AA38" s="24"/>
      <c r="AB38" s="24"/>
    </row>
    <row r="39" spans="1:28" ht="33.75" hidden="1">
      <c r="A39" s="96" t="s">
        <v>669</v>
      </c>
      <c r="B39" s="130" t="s">
        <v>801</v>
      </c>
      <c r="C39" s="11"/>
      <c r="D39" s="90" t="s">
        <v>512</v>
      </c>
      <c r="E39" s="349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205"/>
      <c r="Q39" s="349"/>
      <c r="R39" s="347"/>
      <c r="S39" s="347"/>
      <c r="T39" s="347"/>
      <c r="U39" s="347"/>
      <c r="V39" s="347"/>
      <c r="W39" s="347"/>
      <c r="X39" s="347"/>
      <c r="Y39" s="3"/>
      <c r="Z39" s="3"/>
      <c r="AA39" s="3"/>
      <c r="AB39" s="3"/>
    </row>
    <row r="40" spans="1:28" ht="45" hidden="1">
      <c r="A40" s="96" t="s">
        <v>244</v>
      </c>
      <c r="B40" s="129" t="s">
        <v>418</v>
      </c>
      <c r="C40" s="16"/>
      <c r="D40" s="92" t="s">
        <v>243</v>
      </c>
      <c r="E40" s="350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206"/>
      <c r="Q40" s="350"/>
      <c r="R40" s="348"/>
      <c r="S40" s="348"/>
      <c r="T40" s="348"/>
      <c r="U40" s="348"/>
      <c r="V40" s="348"/>
      <c r="W40" s="348"/>
      <c r="X40" s="348"/>
      <c r="Y40" s="1"/>
      <c r="Z40" s="1"/>
      <c r="AA40" s="1"/>
      <c r="AB40" s="1"/>
    </row>
    <row r="41" spans="1:28" ht="56.25" hidden="1">
      <c r="A41" s="96" t="s">
        <v>455</v>
      </c>
      <c r="B41" s="130" t="s">
        <v>802</v>
      </c>
      <c r="C41" s="11"/>
      <c r="D41" s="90" t="s">
        <v>284</v>
      </c>
      <c r="E41" s="349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205"/>
      <c r="Q41" s="349"/>
      <c r="R41" s="347"/>
      <c r="S41" s="347"/>
      <c r="T41" s="347"/>
      <c r="U41" s="347"/>
      <c r="V41" s="347"/>
      <c r="W41" s="347"/>
      <c r="X41" s="347"/>
      <c r="Y41" s="3"/>
      <c r="Z41" s="3"/>
      <c r="AA41" s="3"/>
      <c r="AB41" s="3"/>
    </row>
    <row r="42" spans="1:28" ht="127.5" customHeight="1" hidden="1">
      <c r="A42" s="96" t="s">
        <v>698</v>
      </c>
      <c r="B42" s="117" t="s">
        <v>803</v>
      </c>
      <c r="C42" s="11"/>
      <c r="D42" s="90" t="s">
        <v>590</v>
      </c>
      <c r="E42" s="349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205"/>
      <c r="Q42" s="349"/>
      <c r="R42" s="347"/>
      <c r="S42" s="347"/>
      <c r="T42" s="347"/>
      <c r="U42" s="347"/>
      <c r="V42" s="347"/>
      <c r="W42" s="347"/>
      <c r="X42" s="347"/>
      <c r="Y42" s="3"/>
      <c r="Z42" s="3"/>
      <c r="AA42" s="3"/>
      <c r="AB42" s="3"/>
    </row>
    <row r="43" spans="1:28" ht="14.25" hidden="1">
      <c r="A43" s="101" t="s">
        <v>568</v>
      </c>
      <c r="B43" s="119"/>
      <c r="C43" s="12"/>
      <c r="D43" s="13"/>
      <c r="E43" s="351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207"/>
      <c r="Q43" s="351"/>
      <c r="R43" s="346"/>
      <c r="S43" s="346"/>
      <c r="T43" s="346"/>
      <c r="U43" s="346"/>
      <c r="V43" s="346"/>
      <c r="W43" s="346"/>
      <c r="X43" s="346"/>
      <c r="Y43" s="4"/>
      <c r="Z43" s="4"/>
      <c r="AA43" s="4"/>
      <c r="AB43" s="4"/>
    </row>
    <row r="44" spans="1:28" ht="22.5" hidden="1">
      <c r="A44" s="101" t="s">
        <v>436</v>
      </c>
      <c r="B44" s="121" t="s">
        <v>456</v>
      </c>
      <c r="C44" s="14">
        <v>691</v>
      </c>
      <c r="D44" s="15" t="s">
        <v>590</v>
      </c>
      <c r="E44" s="352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205"/>
      <c r="Q44" s="352"/>
      <c r="R44" s="347"/>
      <c r="S44" s="347"/>
      <c r="T44" s="347"/>
      <c r="U44" s="347"/>
      <c r="V44" s="347"/>
      <c r="W44" s="347"/>
      <c r="X44" s="347"/>
      <c r="Y44" s="3"/>
      <c r="Z44" s="3"/>
      <c r="AA44" s="3"/>
      <c r="AB44" s="3"/>
    </row>
    <row r="45" spans="1:28" s="7" customFormat="1" ht="33.75" hidden="1">
      <c r="A45" s="101" t="s">
        <v>437</v>
      </c>
      <c r="B45" s="125" t="s">
        <v>457</v>
      </c>
      <c r="C45" s="16"/>
      <c r="D45" s="17" t="s">
        <v>590</v>
      </c>
      <c r="E45" s="350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206"/>
      <c r="Q45" s="350"/>
      <c r="R45" s="348"/>
      <c r="S45" s="348"/>
      <c r="T45" s="348"/>
      <c r="U45" s="348"/>
      <c r="V45" s="348"/>
      <c r="W45" s="348"/>
      <c r="X45" s="348"/>
      <c r="Y45" s="1"/>
      <c r="Z45" s="1"/>
      <c r="AA45" s="1"/>
      <c r="AB45" s="1"/>
    </row>
    <row r="46" spans="1:28" s="10" customFormat="1" ht="78.75" hidden="1">
      <c r="A46" s="101" t="s">
        <v>438</v>
      </c>
      <c r="B46" s="125" t="s">
        <v>458</v>
      </c>
      <c r="C46" s="16"/>
      <c r="D46" s="17" t="s">
        <v>590</v>
      </c>
      <c r="E46" s="350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206"/>
      <c r="Q46" s="350"/>
      <c r="R46" s="348"/>
      <c r="S46" s="348"/>
      <c r="T46" s="348"/>
      <c r="U46" s="348"/>
      <c r="V46" s="348"/>
      <c r="W46" s="348"/>
      <c r="X46" s="348"/>
      <c r="Y46" s="1"/>
      <c r="Z46" s="1"/>
      <c r="AA46" s="1"/>
      <c r="AB46" s="1"/>
    </row>
    <row r="47" spans="1:28" ht="33.75" hidden="1">
      <c r="A47" s="101" t="s">
        <v>439</v>
      </c>
      <c r="B47" s="125" t="s">
        <v>459</v>
      </c>
      <c r="C47" s="16">
        <v>692</v>
      </c>
      <c r="D47" s="17" t="s">
        <v>590</v>
      </c>
      <c r="E47" s="350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206"/>
      <c r="Q47" s="350"/>
      <c r="R47" s="348"/>
      <c r="S47" s="348"/>
      <c r="T47" s="348"/>
      <c r="U47" s="348"/>
      <c r="V47" s="348"/>
      <c r="W47" s="348"/>
      <c r="X47" s="348"/>
      <c r="Y47" s="1"/>
      <c r="Z47" s="1"/>
      <c r="AA47" s="1"/>
      <c r="AB47" s="1"/>
    </row>
    <row r="48" spans="1:28" ht="123.75" hidden="1">
      <c r="A48" s="96" t="s">
        <v>699</v>
      </c>
      <c r="B48" s="117" t="s">
        <v>805</v>
      </c>
      <c r="C48" s="11"/>
      <c r="D48" s="34" t="s">
        <v>590</v>
      </c>
      <c r="E48" s="349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205"/>
      <c r="Q48" s="349"/>
      <c r="R48" s="347"/>
      <c r="S48" s="347"/>
      <c r="T48" s="347"/>
      <c r="U48" s="347"/>
      <c r="V48" s="347"/>
      <c r="W48" s="347"/>
      <c r="X48" s="347"/>
      <c r="Y48" s="3"/>
      <c r="Z48" s="3"/>
      <c r="AA48" s="3"/>
      <c r="AB48" s="3"/>
    </row>
    <row r="49" spans="1:28" ht="14.25" hidden="1">
      <c r="A49" s="101" t="s">
        <v>568</v>
      </c>
      <c r="B49" s="119"/>
      <c r="C49" s="12"/>
      <c r="D49" s="13"/>
      <c r="E49" s="351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207"/>
      <c r="Q49" s="351"/>
      <c r="R49" s="346"/>
      <c r="S49" s="346"/>
      <c r="T49" s="346"/>
      <c r="U49" s="346"/>
      <c r="V49" s="346"/>
      <c r="W49" s="346"/>
      <c r="X49" s="346"/>
      <c r="Y49" s="4"/>
      <c r="Z49" s="4"/>
      <c r="AA49" s="4"/>
      <c r="AB49" s="4"/>
    </row>
    <row r="50" spans="1:28" ht="33.75" hidden="1">
      <c r="A50" s="101" t="s">
        <v>189</v>
      </c>
      <c r="B50" s="121" t="s">
        <v>806</v>
      </c>
      <c r="C50" s="14">
        <v>691</v>
      </c>
      <c r="D50" s="15" t="s">
        <v>590</v>
      </c>
      <c r="E50" s="352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205"/>
      <c r="Q50" s="352"/>
      <c r="R50" s="347"/>
      <c r="S50" s="347"/>
      <c r="T50" s="347"/>
      <c r="U50" s="347"/>
      <c r="V50" s="347"/>
      <c r="W50" s="347"/>
      <c r="X50" s="347"/>
      <c r="Y50" s="3"/>
      <c r="Z50" s="3"/>
      <c r="AA50" s="3"/>
      <c r="AB50" s="3"/>
    </row>
    <row r="51" spans="1:28" s="8" customFormat="1" ht="33.75" hidden="1">
      <c r="A51" s="101" t="s">
        <v>440</v>
      </c>
      <c r="B51" s="121" t="s">
        <v>807</v>
      </c>
      <c r="C51" s="14"/>
      <c r="D51" s="15" t="s">
        <v>590</v>
      </c>
      <c r="E51" s="352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205"/>
      <c r="Q51" s="352"/>
      <c r="R51" s="347"/>
      <c r="S51" s="347"/>
      <c r="T51" s="347"/>
      <c r="U51" s="347"/>
      <c r="V51" s="347"/>
      <c r="W51" s="347"/>
      <c r="X51" s="347"/>
      <c r="Y51" s="3"/>
      <c r="Z51" s="3"/>
      <c r="AA51" s="3"/>
      <c r="AB51" s="3"/>
    </row>
    <row r="52" spans="1:28" s="9" customFormat="1" ht="90" hidden="1">
      <c r="A52" s="96" t="s">
        <v>700</v>
      </c>
      <c r="B52" s="129" t="s">
        <v>808</v>
      </c>
      <c r="C52" s="16"/>
      <c r="D52" s="92" t="s">
        <v>442</v>
      </c>
      <c r="E52" s="350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206"/>
      <c r="Q52" s="350"/>
      <c r="R52" s="348"/>
      <c r="S52" s="348"/>
      <c r="T52" s="348"/>
      <c r="U52" s="348"/>
      <c r="V52" s="348"/>
      <c r="W52" s="348"/>
      <c r="X52" s="348"/>
      <c r="Y52" s="1"/>
      <c r="Z52" s="1"/>
      <c r="AA52" s="1"/>
      <c r="AB52" s="1"/>
    </row>
    <row r="53" spans="1:28" s="10" customFormat="1" ht="14.25" hidden="1">
      <c r="A53" s="101" t="s">
        <v>555</v>
      </c>
      <c r="B53" s="119"/>
      <c r="C53" s="12"/>
      <c r="D53" s="18"/>
      <c r="E53" s="353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207"/>
      <c r="Q53" s="353"/>
      <c r="R53" s="346"/>
      <c r="S53" s="346"/>
      <c r="T53" s="346"/>
      <c r="U53" s="346"/>
      <c r="V53" s="346"/>
      <c r="W53" s="346"/>
      <c r="X53" s="346"/>
      <c r="Y53" s="4"/>
      <c r="Z53" s="4"/>
      <c r="AA53" s="4"/>
      <c r="AB53" s="4"/>
    </row>
    <row r="54" spans="1:28" s="8" customFormat="1" ht="33.75" hidden="1">
      <c r="A54" s="101" t="s">
        <v>441</v>
      </c>
      <c r="B54" s="121" t="s">
        <v>809</v>
      </c>
      <c r="C54" s="14"/>
      <c r="D54" s="15" t="s">
        <v>442</v>
      </c>
      <c r="E54" s="352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205"/>
      <c r="Q54" s="352"/>
      <c r="R54" s="347"/>
      <c r="S54" s="347"/>
      <c r="T54" s="347"/>
      <c r="U54" s="347"/>
      <c r="V54" s="347"/>
      <c r="W54" s="347"/>
      <c r="X54" s="347"/>
      <c r="Y54" s="3"/>
      <c r="Z54" s="3"/>
      <c r="AA54" s="3"/>
      <c r="AB54" s="3"/>
    </row>
    <row r="55" spans="1:28" s="9" customFormat="1" ht="101.25" customHeight="1" hidden="1">
      <c r="A55" s="96" t="s">
        <v>701</v>
      </c>
      <c r="B55" s="129" t="s">
        <v>810</v>
      </c>
      <c r="C55" s="16"/>
      <c r="D55" s="92" t="s">
        <v>442</v>
      </c>
      <c r="E55" s="350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206"/>
      <c r="Q55" s="350"/>
      <c r="R55" s="348"/>
      <c r="S55" s="348"/>
      <c r="T55" s="348"/>
      <c r="U55" s="348"/>
      <c r="V55" s="348"/>
      <c r="W55" s="348"/>
      <c r="X55" s="348"/>
      <c r="Y55" s="1"/>
      <c r="Z55" s="1"/>
      <c r="AA55" s="1"/>
      <c r="AB55" s="1"/>
    </row>
    <row r="56" spans="1:28" s="10" customFormat="1" ht="14.25" hidden="1">
      <c r="A56" s="101" t="s">
        <v>555</v>
      </c>
      <c r="B56" s="119"/>
      <c r="C56" s="12"/>
      <c r="D56" s="18"/>
      <c r="E56" s="353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207"/>
      <c r="Q56" s="353"/>
      <c r="R56" s="346"/>
      <c r="S56" s="346"/>
      <c r="T56" s="346"/>
      <c r="U56" s="346"/>
      <c r="V56" s="346"/>
      <c r="W56" s="346"/>
      <c r="X56" s="346"/>
      <c r="Y56" s="4"/>
      <c r="Z56" s="4"/>
      <c r="AA56" s="4"/>
      <c r="AB56" s="4"/>
    </row>
    <row r="57" spans="1:28" s="7" customFormat="1" ht="33.75" hidden="1">
      <c r="A57" s="101" t="s">
        <v>188</v>
      </c>
      <c r="B57" s="55" t="s">
        <v>811</v>
      </c>
      <c r="C57" s="44"/>
      <c r="D57" s="15" t="s">
        <v>442</v>
      </c>
      <c r="E57" s="352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205"/>
      <c r="Q57" s="352"/>
      <c r="R57" s="347"/>
      <c r="S57" s="347"/>
      <c r="T57" s="347"/>
      <c r="U57" s="347"/>
      <c r="V57" s="347"/>
      <c r="W57" s="347"/>
      <c r="X57" s="347"/>
      <c r="Y57" s="3"/>
      <c r="Z57" s="3"/>
      <c r="AA57" s="3"/>
      <c r="AB57" s="3"/>
    </row>
    <row r="58" spans="1:28" ht="135" customHeight="1" hidden="1">
      <c r="A58" s="96" t="s">
        <v>472</v>
      </c>
      <c r="B58" s="131" t="s">
        <v>812</v>
      </c>
      <c r="C58" s="16" t="s">
        <v>511</v>
      </c>
      <c r="D58" s="92" t="s">
        <v>653</v>
      </c>
      <c r="E58" s="350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206"/>
      <c r="Q58" s="350"/>
      <c r="R58" s="348"/>
      <c r="S58" s="348"/>
      <c r="T58" s="348"/>
      <c r="U58" s="348"/>
      <c r="V58" s="348"/>
      <c r="W58" s="348"/>
      <c r="X58" s="348"/>
      <c r="Y58" s="1"/>
      <c r="Z58" s="1"/>
      <c r="AA58" s="1"/>
      <c r="AB58" s="1"/>
    </row>
    <row r="59" spans="1:28" ht="90" hidden="1">
      <c r="A59" s="96" t="s">
        <v>186</v>
      </c>
      <c r="B59" s="117" t="s">
        <v>460</v>
      </c>
      <c r="C59" s="11"/>
      <c r="D59" s="90" t="s">
        <v>589</v>
      </c>
      <c r="E59" s="349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205"/>
      <c r="Q59" s="349"/>
      <c r="R59" s="347"/>
      <c r="S59" s="347"/>
      <c r="T59" s="347"/>
      <c r="U59" s="347"/>
      <c r="V59" s="347"/>
      <c r="W59" s="347"/>
      <c r="X59" s="347"/>
      <c r="Y59" s="3"/>
      <c r="Z59" s="3"/>
      <c r="AA59" s="3"/>
      <c r="AB59" s="3"/>
    </row>
    <row r="60" spans="1:28" s="7" customFormat="1" ht="14.25" hidden="1">
      <c r="A60" s="101" t="s">
        <v>555</v>
      </c>
      <c r="B60" s="128"/>
      <c r="C60" s="19"/>
      <c r="D60" s="35"/>
      <c r="E60" s="354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208"/>
      <c r="Q60" s="354"/>
      <c r="R60" s="355"/>
      <c r="S60" s="355"/>
      <c r="T60" s="355"/>
      <c r="U60" s="355"/>
      <c r="V60" s="355"/>
      <c r="W60" s="355"/>
      <c r="X60" s="355"/>
      <c r="Y60" s="6"/>
      <c r="Z60" s="6"/>
      <c r="AA60" s="6"/>
      <c r="AB60" s="6"/>
    </row>
    <row r="61" spans="1:28" ht="15" customHeight="1" hidden="1">
      <c r="A61" s="101" t="s">
        <v>643</v>
      </c>
      <c r="B61" s="15" t="s">
        <v>720</v>
      </c>
      <c r="C61" s="20"/>
      <c r="D61" s="36" t="s">
        <v>642</v>
      </c>
      <c r="E61" s="349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205"/>
      <c r="Q61" s="349"/>
      <c r="R61" s="347"/>
      <c r="S61" s="347"/>
      <c r="T61" s="347"/>
      <c r="U61" s="347"/>
      <c r="V61" s="347"/>
      <c r="W61" s="347"/>
      <c r="X61" s="347"/>
      <c r="Y61" s="3"/>
      <c r="Z61" s="3"/>
      <c r="AA61" s="3"/>
      <c r="AB61" s="3"/>
    </row>
    <row r="62" spans="1:28" ht="78.75" hidden="1">
      <c r="A62" s="96" t="s">
        <v>149</v>
      </c>
      <c r="B62" s="129" t="s">
        <v>461</v>
      </c>
      <c r="C62" s="20"/>
      <c r="D62" s="91" t="s">
        <v>2</v>
      </c>
      <c r="E62" s="349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205"/>
      <c r="Q62" s="349"/>
      <c r="R62" s="347"/>
      <c r="S62" s="347"/>
      <c r="T62" s="347"/>
      <c r="U62" s="347"/>
      <c r="V62" s="347"/>
      <c r="W62" s="347"/>
      <c r="X62" s="347"/>
      <c r="Y62" s="3"/>
      <c r="Z62" s="3"/>
      <c r="AA62" s="3"/>
      <c r="AB62" s="3"/>
    </row>
    <row r="63" spans="1:28" ht="56.25" hidden="1">
      <c r="A63" s="96" t="s">
        <v>474</v>
      </c>
      <c r="B63" s="129" t="s">
        <v>342</v>
      </c>
      <c r="C63" s="16" t="s">
        <v>546</v>
      </c>
      <c r="D63" s="92" t="s">
        <v>644</v>
      </c>
      <c r="E63" s="350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206"/>
      <c r="Q63" s="350"/>
      <c r="R63" s="348"/>
      <c r="S63" s="348"/>
      <c r="T63" s="348"/>
      <c r="U63" s="348"/>
      <c r="V63" s="348"/>
      <c r="W63" s="348"/>
      <c r="X63" s="348"/>
      <c r="Y63" s="1"/>
      <c r="Z63" s="1"/>
      <c r="AA63" s="1"/>
      <c r="AB63" s="1"/>
    </row>
    <row r="64" spans="1:28" ht="56.25" hidden="1">
      <c r="A64" s="96" t="s">
        <v>645</v>
      </c>
      <c r="B64" s="129" t="s">
        <v>813</v>
      </c>
      <c r="C64" s="16" t="s">
        <v>545</v>
      </c>
      <c r="D64" s="92" t="s">
        <v>625</v>
      </c>
      <c r="E64" s="350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206"/>
      <c r="Q64" s="350"/>
      <c r="R64" s="348"/>
      <c r="S64" s="348"/>
      <c r="T64" s="348"/>
      <c r="U64" s="348"/>
      <c r="V64" s="348"/>
      <c r="W64" s="348"/>
      <c r="X64" s="348"/>
      <c r="Y64" s="1"/>
      <c r="Z64" s="1"/>
      <c r="AA64" s="1"/>
      <c r="AB64" s="1"/>
    </row>
    <row r="65" spans="1:28" ht="33.75" hidden="1">
      <c r="A65" s="96" t="s">
        <v>160</v>
      </c>
      <c r="B65" s="129" t="s">
        <v>814</v>
      </c>
      <c r="C65" s="16" t="s">
        <v>495</v>
      </c>
      <c r="D65" s="92" t="s">
        <v>704</v>
      </c>
      <c r="E65" s="350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206"/>
      <c r="Q65" s="350"/>
      <c r="R65" s="348"/>
      <c r="S65" s="348"/>
      <c r="T65" s="348"/>
      <c r="U65" s="348"/>
      <c r="V65" s="348"/>
      <c r="W65" s="348"/>
      <c r="X65" s="348"/>
      <c r="Y65" s="1"/>
      <c r="Z65" s="1"/>
      <c r="AA65" s="1"/>
      <c r="AB65" s="1"/>
    </row>
    <row r="66" spans="1:28" s="7" customFormat="1" ht="14.25" hidden="1">
      <c r="A66" s="101" t="s">
        <v>555</v>
      </c>
      <c r="B66" s="123"/>
      <c r="C66" s="12"/>
      <c r="D66" s="13"/>
      <c r="E66" s="351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207"/>
      <c r="Q66" s="351"/>
      <c r="R66" s="346"/>
      <c r="S66" s="346"/>
      <c r="T66" s="346"/>
      <c r="U66" s="346"/>
      <c r="V66" s="346"/>
      <c r="W66" s="346"/>
      <c r="X66" s="346"/>
      <c r="Y66" s="4"/>
      <c r="Z66" s="4"/>
      <c r="AA66" s="4"/>
      <c r="AB66" s="4"/>
    </row>
    <row r="67" spans="1:28" ht="249" customHeight="1" hidden="1">
      <c r="A67" s="103" t="s">
        <v>4</v>
      </c>
      <c r="B67" s="133" t="s">
        <v>344</v>
      </c>
      <c r="C67" s="16" t="s">
        <v>496</v>
      </c>
      <c r="D67" s="17" t="s">
        <v>681</v>
      </c>
      <c r="E67" s="350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206"/>
      <c r="Q67" s="350"/>
      <c r="R67" s="348"/>
      <c r="S67" s="348"/>
      <c r="T67" s="348"/>
      <c r="U67" s="348"/>
      <c r="V67" s="348"/>
      <c r="W67" s="348"/>
      <c r="X67" s="348"/>
      <c r="Y67" s="1"/>
      <c r="Z67" s="1"/>
      <c r="AA67" s="1"/>
      <c r="AB67" s="1"/>
    </row>
    <row r="68" spans="1:28" ht="42" customHeight="1" hidden="1">
      <c r="A68" s="103" t="s">
        <v>430</v>
      </c>
      <c r="B68" s="133" t="s">
        <v>345</v>
      </c>
      <c r="C68" s="53"/>
      <c r="D68" s="17" t="s">
        <v>292</v>
      </c>
      <c r="E68" s="352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205"/>
      <c r="Q68" s="352"/>
      <c r="R68" s="347"/>
      <c r="S68" s="347"/>
      <c r="T68" s="347"/>
      <c r="U68" s="347"/>
      <c r="V68" s="347"/>
      <c r="W68" s="347"/>
      <c r="X68" s="347"/>
      <c r="Y68" s="3"/>
      <c r="Z68" s="3"/>
      <c r="AA68" s="3"/>
      <c r="AB68" s="3"/>
    </row>
    <row r="69" spans="1:28" ht="14.25" customHeight="1" hidden="1">
      <c r="A69" s="110" t="s">
        <v>568</v>
      </c>
      <c r="B69" s="133"/>
      <c r="C69" s="53"/>
      <c r="D69" s="17"/>
      <c r="E69" s="352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205"/>
      <c r="Q69" s="352"/>
      <c r="R69" s="347"/>
      <c r="S69" s="347"/>
      <c r="T69" s="347"/>
      <c r="U69" s="347"/>
      <c r="V69" s="347"/>
      <c r="W69" s="347"/>
      <c r="X69" s="347"/>
      <c r="Y69" s="3"/>
      <c r="Z69" s="3"/>
      <c r="AA69" s="3"/>
      <c r="AB69" s="3"/>
    </row>
    <row r="70" spans="1:28" ht="213.75" hidden="1">
      <c r="A70" s="110" t="s">
        <v>293</v>
      </c>
      <c r="B70" s="133" t="s">
        <v>346</v>
      </c>
      <c r="C70" s="53"/>
      <c r="D70" s="17" t="s">
        <v>294</v>
      </c>
      <c r="E70" s="352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205"/>
      <c r="Q70" s="352"/>
      <c r="R70" s="347"/>
      <c r="S70" s="347"/>
      <c r="T70" s="347"/>
      <c r="U70" s="347"/>
      <c r="V70" s="347"/>
      <c r="W70" s="347"/>
      <c r="X70" s="347"/>
      <c r="Y70" s="3"/>
      <c r="Z70" s="3"/>
      <c r="AA70" s="3"/>
      <c r="AB70" s="3"/>
    </row>
    <row r="71" spans="1:28" ht="15.75" customHeight="1" hidden="1">
      <c r="A71" s="101" t="s">
        <v>295</v>
      </c>
      <c r="B71" s="133" t="s">
        <v>347</v>
      </c>
      <c r="C71" s="53"/>
      <c r="D71" s="17" t="s">
        <v>296</v>
      </c>
      <c r="E71" s="352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205"/>
      <c r="Q71" s="352"/>
      <c r="R71" s="347"/>
      <c r="S71" s="347"/>
      <c r="T71" s="347"/>
      <c r="U71" s="347"/>
      <c r="V71" s="347"/>
      <c r="W71" s="347"/>
      <c r="X71" s="347"/>
      <c r="Y71" s="3"/>
      <c r="Z71" s="3"/>
      <c r="AA71" s="3"/>
      <c r="AB71" s="3"/>
    </row>
    <row r="72" spans="1:28" ht="22.5" hidden="1">
      <c r="A72" s="101" t="s">
        <v>297</v>
      </c>
      <c r="B72" s="133" t="s">
        <v>348</v>
      </c>
      <c r="C72" s="53"/>
      <c r="D72" s="17" t="s">
        <v>298</v>
      </c>
      <c r="E72" s="352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205"/>
      <c r="Q72" s="352"/>
      <c r="R72" s="347"/>
      <c r="S72" s="347"/>
      <c r="T72" s="347"/>
      <c r="U72" s="347"/>
      <c r="V72" s="347"/>
      <c r="W72" s="347"/>
      <c r="X72" s="347"/>
      <c r="Y72" s="3"/>
      <c r="Z72" s="3"/>
      <c r="AA72" s="3"/>
      <c r="AB72" s="3"/>
    </row>
    <row r="73" spans="1:28" ht="112.5" hidden="1">
      <c r="A73" s="101" t="s">
        <v>299</v>
      </c>
      <c r="B73" s="133" t="s">
        <v>349</v>
      </c>
      <c r="C73" s="53"/>
      <c r="D73" s="17" t="s">
        <v>300</v>
      </c>
      <c r="E73" s="352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205"/>
      <c r="Q73" s="352"/>
      <c r="R73" s="347"/>
      <c r="S73" s="347"/>
      <c r="T73" s="347"/>
      <c r="U73" s="347"/>
      <c r="V73" s="347"/>
      <c r="W73" s="347"/>
      <c r="X73" s="347"/>
      <c r="Y73" s="3"/>
      <c r="Z73" s="3"/>
      <c r="AA73" s="3"/>
      <c r="AB73" s="3"/>
    </row>
    <row r="74" spans="1:28" ht="22.5" hidden="1">
      <c r="A74" s="101" t="s">
        <v>301</v>
      </c>
      <c r="B74" s="133" t="s">
        <v>350</v>
      </c>
      <c r="C74" s="53"/>
      <c r="D74" s="17" t="s">
        <v>302</v>
      </c>
      <c r="E74" s="352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205"/>
      <c r="Q74" s="352"/>
      <c r="R74" s="347"/>
      <c r="S74" s="347"/>
      <c r="T74" s="347"/>
      <c r="U74" s="347"/>
      <c r="V74" s="347"/>
      <c r="W74" s="347"/>
      <c r="X74" s="347"/>
      <c r="Y74" s="3"/>
      <c r="Z74" s="3"/>
      <c r="AA74" s="3"/>
      <c r="AB74" s="3"/>
    </row>
    <row r="75" spans="1:28" ht="33.75" hidden="1">
      <c r="A75" s="101" t="s">
        <v>303</v>
      </c>
      <c r="B75" s="133" t="s">
        <v>351</v>
      </c>
      <c r="C75" s="53"/>
      <c r="D75" s="17" t="s">
        <v>304</v>
      </c>
      <c r="E75" s="352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205"/>
      <c r="Q75" s="352"/>
      <c r="R75" s="347"/>
      <c r="S75" s="347"/>
      <c r="T75" s="347"/>
      <c r="U75" s="347"/>
      <c r="V75" s="347"/>
      <c r="W75" s="347"/>
      <c r="X75" s="347"/>
      <c r="Y75" s="3"/>
      <c r="Z75" s="3"/>
      <c r="AA75" s="3"/>
      <c r="AB75" s="3"/>
    </row>
    <row r="76" spans="1:28" ht="78.75" hidden="1">
      <c r="A76" s="101" t="s">
        <v>305</v>
      </c>
      <c r="B76" s="133" t="s">
        <v>352</v>
      </c>
      <c r="C76" s="53"/>
      <c r="D76" s="17" t="s">
        <v>306</v>
      </c>
      <c r="E76" s="352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205"/>
      <c r="Q76" s="352"/>
      <c r="R76" s="347"/>
      <c r="S76" s="347"/>
      <c r="T76" s="347"/>
      <c r="U76" s="347"/>
      <c r="V76" s="347"/>
      <c r="W76" s="347"/>
      <c r="X76" s="347"/>
      <c r="Y76" s="3"/>
      <c r="Z76" s="3"/>
      <c r="AA76" s="3"/>
      <c r="AB76" s="3"/>
    </row>
    <row r="77" spans="1:28" ht="33.75" hidden="1">
      <c r="A77" s="101" t="s">
        <v>307</v>
      </c>
      <c r="B77" s="133" t="s">
        <v>343</v>
      </c>
      <c r="C77" s="53"/>
      <c r="D77" s="17" t="s">
        <v>308</v>
      </c>
      <c r="E77" s="352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205"/>
      <c r="Q77" s="352"/>
      <c r="R77" s="347"/>
      <c r="S77" s="347"/>
      <c r="T77" s="347"/>
      <c r="U77" s="347"/>
      <c r="V77" s="347"/>
      <c r="W77" s="347"/>
      <c r="X77" s="347"/>
      <c r="Y77" s="3"/>
      <c r="Z77" s="3"/>
      <c r="AA77" s="3"/>
      <c r="AB77" s="3"/>
    </row>
    <row r="78" spans="1:28" ht="22.5" hidden="1">
      <c r="A78" s="101" t="s">
        <v>309</v>
      </c>
      <c r="B78" s="133" t="s">
        <v>353</v>
      </c>
      <c r="C78" s="53"/>
      <c r="D78" s="17" t="s">
        <v>310</v>
      </c>
      <c r="E78" s="352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205"/>
      <c r="Q78" s="352"/>
      <c r="R78" s="347"/>
      <c r="S78" s="347"/>
      <c r="T78" s="347"/>
      <c r="U78" s="347"/>
      <c r="V78" s="347"/>
      <c r="W78" s="347"/>
      <c r="X78" s="347"/>
      <c r="Y78" s="3"/>
      <c r="Z78" s="3"/>
      <c r="AA78" s="3"/>
      <c r="AB78" s="3"/>
    </row>
    <row r="79" spans="1:28" ht="326.25" hidden="1">
      <c r="A79" s="110" t="s">
        <v>311</v>
      </c>
      <c r="B79" s="133" t="s">
        <v>354</v>
      </c>
      <c r="C79" s="53"/>
      <c r="D79" s="17" t="s">
        <v>312</v>
      </c>
      <c r="E79" s="352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205"/>
      <c r="Q79" s="352"/>
      <c r="R79" s="347"/>
      <c r="S79" s="347"/>
      <c r="T79" s="347"/>
      <c r="U79" s="347"/>
      <c r="V79" s="347"/>
      <c r="W79" s="347"/>
      <c r="X79" s="347"/>
      <c r="Y79" s="3"/>
      <c r="Z79" s="3"/>
      <c r="AA79" s="3"/>
      <c r="AB79" s="3"/>
    </row>
    <row r="80" spans="1:28" ht="45" hidden="1">
      <c r="A80" s="110" t="s">
        <v>313</v>
      </c>
      <c r="B80" s="133" t="s">
        <v>355</v>
      </c>
      <c r="C80" s="53"/>
      <c r="D80" s="17" t="s">
        <v>314</v>
      </c>
      <c r="E80" s="352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205"/>
      <c r="Q80" s="352"/>
      <c r="R80" s="347"/>
      <c r="S80" s="347"/>
      <c r="T80" s="347"/>
      <c r="U80" s="347"/>
      <c r="V80" s="347"/>
      <c r="W80" s="347"/>
      <c r="X80" s="347"/>
      <c r="Y80" s="3"/>
      <c r="Z80" s="3"/>
      <c r="AA80" s="3"/>
      <c r="AB80" s="3"/>
    </row>
    <row r="81" spans="1:28" ht="282" customHeight="1" hidden="1">
      <c r="A81" s="110" t="s">
        <v>315</v>
      </c>
      <c r="B81" s="133" t="s">
        <v>356</v>
      </c>
      <c r="C81" s="53"/>
      <c r="D81" s="17" t="s">
        <v>316</v>
      </c>
      <c r="E81" s="352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205"/>
      <c r="Q81" s="352"/>
      <c r="R81" s="347"/>
      <c r="S81" s="347"/>
      <c r="T81" s="347"/>
      <c r="U81" s="347"/>
      <c r="V81" s="347"/>
      <c r="W81" s="347"/>
      <c r="X81" s="347"/>
      <c r="Y81" s="3"/>
      <c r="Z81" s="3"/>
      <c r="AA81" s="3"/>
      <c r="AB81" s="3"/>
    </row>
    <row r="82" spans="1:28" ht="33.75" hidden="1">
      <c r="A82" s="110" t="s">
        <v>317</v>
      </c>
      <c r="B82" s="133" t="s">
        <v>357</v>
      </c>
      <c r="C82" s="53"/>
      <c r="D82" s="17" t="s">
        <v>318</v>
      </c>
      <c r="E82" s="352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205"/>
      <c r="Q82" s="352"/>
      <c r="R82" s="347"/>
      <c r="S82" s="347"/>
      <c r="T82" s="347"/>
      <c r="U82" s="347"/>
      <c r="V82" s="347"/>
      <c r="W82" s="347"/>
      <c r="X82" s="347"/>
      <c r="Y82" s="3"/>
      <c r="Z82" s="3"/>
      <c r="AA82" s="3"/>
      <c r="AB82" s="3"/>
    </row>
    <row r="83" spans="1:28" ht="45" hidden="1">
      <c r="A83" s="96" t="s">
        <v>657</v>
      </c>
      <c r="B83" s="117" t="s">
        <v>336</v>
      </c>
      <c r="C83" s="11"/>
      <c r="D83" s="90" t="s">
        <v>582</v>
      </c>
      <c r="E83" s="356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206"/>
      <c r="Q83" s="356"/>
      <c r="R83" s="348"/>
      <c r="S83" s="348"/>
      <c r="T83" s="348"/>
      <c r="U83" s="348"/>
      <c r="V83" s="348"/>
      <c r="W83" s="348"/>
      <c r="X83" s="348"/>
      <c r="Y83" s="1"/>
      <c r="Z83" s="1"/>
      <c r="AA83" s="1"/>
      <c r="AB83" s="1"/>
    </row>
    <row r="84" spans="1:28" s="9" customFormat="1" ht="22.5" hidden="1">
      <c r="A84" s="96" t="s">
        <v>479</v>
      </c>
      <c r="B84" s="117" t="s">
        <v>815</v>
      </c>
      <c r="C84" s="11"/>
      <c r="D84" s="90" t="s">
        <v>483</v>
      </c>
      <c r="E84" s="356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206"/>
      <c r="Q84" s="356"/>
      <c r="R84" s="348"/>
      <c r="S84" s="348"/>
      <c r="T84" s="348"/>
      <c r="U84" s="348"/>
      <c r="V84" s="348"/>
      <c r="W84" s="348"/>
      <c r="X84" s="348"/>
      <c r="Y84" s="1"/>
      <c r="Z84" s="1"/>
      <c r="AA84" s="1"/>
      <c r="AB84" s="1"/>
    </row>
    <row r="85" spans="1:28" ht="116.25" customHeight="1" hidden="1">
      <c r="A85" s="102" t="s">
        <v>675</v>
      </c>
      <c r="B85" s="121" t="s">
        <v>358</v>
      </c>
      <c r="C85" s="14" t="s">
        <v>497</v>
      </c>
      <c r="D85" s="15" t="s">
        <v>443</v>
      </c>
      <c r="E85" s="352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205"/>
      <c r="Q85" s="352"/>
      <c r="R85" s="347"/>
      <c r="S85" s="347"/>
      <c r="T85" s="347"/>
      <c r="U85" s="347"/>
      <c r="V85" s="347"/>
      <c r="W85" s="347"/>
      <c r="X85" s="347"/>
      <c r="Y85" s="3"/>
      <c r="Z85" s="3"/>
      <c r="AA85" s="3"/>
      <c r="AB85" s="3"/>
    </row>
    <row r="86" spans="1:28" ht="38.25" customHeight="1" hidden="1">
      <c r="A86" s="102" t="s">
        <v>467</v>
      </c>
      <c r="B86" s="125" t="s">
        <v>359</v>
      </c>
      <c r="C86" s="11"/>
      <c r="D86" s="34" t="s">
        <v>583</v>
      </c>
      <c r="E86" s="349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205"/>
      <c r="Q86" s="349"/>
      <c r="R86" s="347"/>
      <c r="S86" s="347"/>
      <c r="T86" s="347"/>
      <c r="U86" s="347"/>
      <c r="V86" s="347"/>
      <c r="W86" s="347"/>
      <c r="X86" s="347"/>
      <c r="Y86" s="3"/>
      <c r="Z86" s="3"/>
      <c r="AA86" s="3"/>
      <c r="AB86" s="3"/>
    </row>
    <row r="87" spans="1:28" ht="36" customHeight="1" hidden="1">
      <c r="A87" s="96" t="s">
        <v>646</v>
      </c>
      <c r="B87" s="117" t="s">
        <v>819</v>
      </c>
      <c r="C87" s="11"/>
      <c r="D87" s="90" t="s">
        <v>584</v>
      </c>
      <c r="E87" s="349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205"/>
      <c r="Q87" s="349"/>
      <c r="R87" s="347"/>
      <c r="S87" s="347"/>
      <c r="T87" s="347"/>
      <c r="U87" s="347"/>
      <c r="V87" s="347"/>
      <c r="W87" s="347"/>
      <c r="X87" s="347"/>
      <c r="Y87" s="3"/>
      <c r="Z87" s="3"/>
      <c r="AA87" s="3"/>
      <c r="AB87" s="3"/>
    </row>
    <row r="88" spans="1:28" ht="45" hidden="1">
      <c r="A88" s="96" t="s">
        <v>319</v>
      </c>
      <c r="B88" s="117" t="s">
        <v>820</v>
      </c>
      <c r="C88" s="11"/>
      <c r="D88" s="90" t="s">
        <v>320</v>
      </c>
      <c r="E88" s="349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205"/>
      <c r="Q88" s="349"/>
      <c r="R88" s="347"/>
      <c r="S88" s="347"/>
      <c r="T88" s="347"/>
      <c r="U88" s="347"/>
      <c r="V88" s="347"/>
      <c r="W88" s="347"/>
      <c r="X88" s="347"/>
      <c r="Y88" s="3"/>
      <c r="Z88" s="3"/>
      <c r="AA88" s="3"/>
      <c r="AB88" s="3"/>
    </row>
    <row r="89" spans="1:28" ht="281.25" hidden="1">
      <c r="A89" s="107" t="s">
        <v>321</v>
      </c>
      <c r="B89" s="117" t="s">
        <v>821</v>
      </c>
      <c r="C89" s="11"/>
      <c r="D89" s="90" t="s">
        <v>322</v>
      </c>
      <c r="E89" s="349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205"/>
      <c r="Q89" s="349"/>
      <c r="R89" s="347"/>
      <c r="S89" s="347"/>
      <c r="T89" s="347"/>
      <c r="U89" s="347"/>
      <c r="V89" s="347"/>
      <c r="W89" s="347"/>
      <c r="X89" s="347"/>
      <c r="Y89" s="3"/>
      <c r="Z89" s="3"/>
      <c r="AA89" s="3"/>
      <c r="AB89" s="3"/>
    </row>
    <row r="90" spans="1:28" ht="157.5" hidden="1">
      <c r="A90" s="107" t="s">
        <v>419</v>
      </c>
      <c r="B90" s="117" t="s">
        <v>822</v>
      </c>
      <c r="C90" s="11"/>
      <c r="D90" s="90" t="s">
        <v>420</v>
      </c>
      <c r="E90" s="349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205"/>
      <c r="Q90" s="349"/>
      <c r="R90" s="347"/>
      <c r="S90" s="347"/>
      <c r="T90" s="347"/>
      <c r="U90" s="347"/>
      <c r="V90" s="347"/>
      <c r="W90" s="347"/>
      <c r="X90" s="347"/>
      <c r="Y90" s="3"/>
      <c r="Z90" s="3"/>
      <c r="AA90" s="3"/>
      <c r="AB90" s="3"/>
    </row>
    <row r="91" spans="1:28" ht="22.5" hidden="1">
      <c r="A91" s="96" t="s">
        <v>676</v>
      </c>
      <c r="B91" s="129" t="s">
        <v>823</v>
      </c>
      <c r="C91" s="16" t="s">
        <v>498</v>
      </c>
      <c r="D91" s="92" t="s">
        <v>323</v>
      </c>
      <c r="E91" s="350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206"/>
      <c r="Q91" s="350"/>
      <c r="R91" s="348"/>
      <c r="S91" s="348"/>
      <c r="T91" s="348"/>
      <c r="U91" s="348"/>
      <c r="V91" s="348"/>
      <c r="W91" s="348"/>
      <c r="X91" s="348"/>
      <c r="Y91" s="1"/>
      <c r="Z91" s="1"/>
      <c r="AA91" s="1"/>
      <c r="AB91" s="1"/>
    </row>
    <row r="92" spans="1:28" ht="90" hidden="1">
      <c r="A92" s="102" t="s">
        <v>475</v>
      </c>
      <c r="B92" s="125" t="s">
        <v>252</v>
      </c>
      <c r="C92" s="16" t="s">
        <v>499</v>
      </c>
      <c r="D92" s="17" t="s">
        <v>323</v>
      </c>
      <c r="E92" s="350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206"/>
      <c r="Q92" s="350"/>
      <c r="R92" s="348"/>
      <c r="S92" s="348"/>
      <c r="T92" s="348"/>
      <c r="U92" s="348"/>
      <c r="V92" s="348"/>
      <c r="W92" s="348"/>
      <c r="X92" s="348"/>
      <c r="Y92" s="1"/>
      <c r="Z92" s="1"/>
      <c r="AA92" s="1"/>
      <c r="AB92" s="1"/>
    </row>
    <row r="93" spans="1:28" s="7" customFormat="1" ht="18" customHeight="1" hidden="1">
      <c r="A93" s="101" t="s">
        <v>568</v>
      </c>
      <c r="B93" s="119"/>
      <c r="C93" s="12"/>
      <c r="D93" s="13"/>
      <c r="E93" s="351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207"/>
      <c r="Q93" s="351"/>
      <c r="R93" s="346"/>
      <c r="S93" s="346"/>
      <c r="T93" s="346"/>
      <c r="U93" s="346"/>
      <c r="V93" s="346"/>
      <c r="W93" s="346"/>
      <c r="X93" s="346"/>
      <c r="Y93" s="4"/>
      <c r="Z93" s="4"/>
      <c r="AA93" s="4"/>
      <c r="AB93" s="4"/>
    </row>
    <row r="94" spans="1:28" ht="19.5" customHeight="1" hidden="1">
      <c r="A94" s="99" t="s">
        <v>785</v>
      </c>
      <c r="B94" s="121" t="s">
        <v>253</v>
      </c>
      <c r="C94" s="14"/>
      <c r="D94" s="17" t="s">
        <v>323</v>
      </c>
      <c r="E94" s="352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205"/>
      <c r="Q94" s="352"/>
      <c r="R94" s="347"/>
      <c r="S94" s="347"/>
      <c r="T94" s="347"/>
      <c r="U94" s="347"/>
      <c r="V94" s="347"/>
      <c r="W94" s="347"/>
      <c r="X94" s="347"/>
      <c r="Y94" s="3"/>
      <c r="Z94" s="3"/>
      <c r="AA94" s="3"/>
      <c r="AB94" s="3"/>
    </row>
    <row r="95" spans="1:28" ht="21" customHeight="1" hidden="1">
      <c r="A95" s="99" t="s">
        <v>784</v>
      </c>
      <c r="B95" s="125" t="s">
        <v>254</v>
      </c>
      <c r="C95" s="16"/>
      <c r="D95" s="17" t="s">
        <v>323</v>
      </c>
      <c r="E95" s="350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206"/>
      <c r="Q95" s="350"/>
      <c r="R95" s="348"/>
      <c r="S95" s="348"/>
      <c r="T95" s="348"/>
      <c r="U95" s="348"/>
      <c r="V95" s="348"/>
      <c r="W95" s="348"/>
      <c r="X95" s="348"/>
      <c r="Y95" s="1"/>
      <c r="Z95" s="1"/>
      <c r="AA95" s="1"/>
      <c r="AB95" s="1"/>
    </row>
    <row r="96" spans="1:28" ht="21" customHeight="1" hidden="1">
      <c r="A96" s="99" t="s">
        <v>783</v>
      </c>
      <c r="B96" s="121" t="s">
        <v>255</v>
      </c>
      <c r="C96" s="16"/>
      <c r="D96" s="17" t="s">
        <v>323</v>
      </c>
      <c r="E96" s="350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206"/>
      <c r="Q96" s="350"/>
      <c r="R96" s="348"/>
      <c r="S96" s="348"/>
      <c r="T96" s="348"/>
      <c r="U96" s="348"/>
      <c r="V96" s="348"/>
      <c r="W96" s="348"/>
      <c r="X96" s="348"/>
      <c r="Y96" s="1"/>
      <c r="Z96" s="1"/>
      <c r="AA96" s="1"/>
      <c r="AB96" s="1"/>
    </row>
    <row r="97" spans="1:28" ht="112.5" hidden="1">
      <c r="A97" s="102" t="s">
        <v>324</v>
      </c>
      <c r="B97" s="125" t="s">
        <v>256</v>
      </c>
      <c r="C97" s="16"/>
      <c r="D97" s="17" t="s">
        <v>595</v>
      </c>
      <c r="E97" s="350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206"/>
      <c r="Q97" s="350"/>
      <c r="R97" s="348"/>
      <c r="S97" s="348"/>
      <c r="T97" s="348"/>
      <c r="U97" s="348"/>
      <c r="V97" s="348"/>
      <c r="W97" s="348"/>
      <c r="X97" s="348"/>
      <c r="Y97" s="1"/>
      <c r="Z97" s="1"/>
      <c r="AA97" s="1"/>
      <c r="AB97" s="1"/>
    </row>
    <row r="98" spans="1:28" ht="21" customHeight="1" hidden="1">
      <c r="A98" s="96" t="s">
        <v>679</v>
      </c>
      <c r="B98" s="129" t="s">
        <v>824</v>
      </c>
      <c r="C98" s="16"/>
      <c r="D98" s="92" t="s">
        <v>670</v>
      </c>
      <c r="E98" s="350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206"/>
      <c r="Q98" s="350"/>
      <c r="R98" s="348"/>
      <c r="S98" s="348"/>
      <c r="T98" s="348"/>
      <c r="U98" s="348"/>
      <c r="V98" s="348"/>
      <c r="W98" s="348"/>
      <c r="X98" s="348"/>
      <c r="Y98" s="1"/>
      <c r="Z98" s="1"/>
      <c r="AA98" s="1"/>
      <c r="AB98" s="1"/>
    </row>
    <row r="99" spans="1:28" ht="76.5" customHeight="1" hidden="1">
      <c r="A99" s="96" t="s">
        <v>906</v>
      </c>
      <c r="B99" s="129" t="s">
        <v>825</v>
      </c>
      <c r="C99" s="16" t="s">
        <v>501</v>
      </c>
      <c r="D99" s="92" t="s">
        <v>444</v>
      </c>
      <c r="E99" s="350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206"/>
      <c r="Q99" s="350"/>
      <c r="R99" s="348"/>
      <c r="S99" s="348"/>
      <c r="T99" s="348"/>
      <c r="U99" s="348"/>
      <c r="V99" s="348"/>
      <c r="W99" s="348"/>
      <c r="X99" s="348"/>
      <c r="Y99" s="1"/>
      <c r="Z99" s="1"/>
      <c r="AA99" s="1"/>
      <c r="AB99" s="1"/>
    </row>
    <row r="100" spans="1:28" ht="22.5" hidden="1">
      <c r="A100" s="96" t="s">
        <v>564</v>
      </c>
      <c r="B100" s="129" t="s">
        <v>826</v>
      </c>
      <c r="C100" s="16" t="s">
        <v>502</v>
      </c>
      <c r="D100" s="92" t="s">
        <v>172</v>
      </c>
      <c r="E100" s="350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206"/>
      <c r="Q100" s="350"/>
      <c r="R100" s="348"/>
      <c r="S100" s="348"/>
      <c r="T100" s="348"/>
      <c r="U100" s="348"/>
      <c r="V100" s="348"/>
      <c r="W100" s="348"/>
      <c r="X100" s="348"/>
      <c r="Y100" s="1"/>
      <c r="Z100" s="1"/>
      <c r="AA100" s="1"/>
      <c r="AB100" s="1"/>
    </row>
    <row r="101" spans="1:28" ht="10.5" customHeight="1" hidden="1">
      <c r="A101" s="101" t="s">
        <v>555</v>
      </c>
      <c r="B101" s="119"/>
      <c r="C101" s="12"/>
      <c r="D101" s="13"/>
      <c r="E101" s="351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207"/>
      <c r="Q101" s="351"/>
      <c r="R101" s="346"/>
      <c r="S101" s="346"/>
      <c r="T101" s="346"/>
      <c r="U101" s="346"/>
      <c r="V101" s="346"/>
      <c r="W101" s="346"/>
      <c r="X101" s="346"/>
      <c r="Y101" s="4"/>
      <c r="Z101" s="4"/>
      <c r="AA101" s="4"/>
      <c r="AB101" s="4"/>
    </row>
    <row r="102" spans="1:28" ht="75.75" customHeight="1" hidden="1">
      <c r="A102" s="101" t="s">
        <v>565</v>
      </c>
      <c r="B102" s="121" t="s">
        <v>258</v>
      </c>
      <c r="C102" s="14" t="s">
        <v>503</v>
      </c>
      <c r="D102" s="15" t="s">
        <v>172</v>
      </c>
      <c r="E102" s="352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205"/>
      <c r="Q102" s="352"/>
      <c r="R102" s="347"/>
      <c r="S102" s="347"/>
      <c r="T102" s="347"/>
      <c r="U102" s="347"/>
      <c r="V102" s="347"/>
      <c r="W102" s="347"/>
      <c r="X102" s="347"/>
      <c r="Y102" s="3"/>
      <c r="Z102" s="3"/>
      <c r="AA102" s="3"/>
      <c r="AB102" s="3"/>
    </row>
    <row r="103" spans="1:28" ht="65.25" customHeight="1" hidden="1">
      <c r="A103" s="96" t="s">
        <v>686</v>
      </c>
      <c r="B103" s="129" t="s">
        <v>827</v>
      </c>
      <c r="C103" s="16"/>
      <c r="D103" s="92" t="s">
        <v>705</v>
      </c>
      <c r="E103" s="350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206"/>
      <c r="Q103" s="350"/>
      <c r="R103" s="348"/>
      <c r="S103" s="348"/>
      <c r="T103" s="348"/>
      <c r="U103" s="348"/>
      <c r="V103" s="348"/>
      <c r="W103" s="348"/>
      <c r="X103" s="348"/>
      <c r="Y103" s="1"/>
      <c r="Z103" s="1"/>
      <c r="AA103" s="1"/>
      <c r="AB103" s="1"/>
    </row>
    <row r="104" spans="1:28" ht="135" hidden="1">
      <c r="A104" s="101" t="s">
        <v>687</v>
      </c>
      <c r="B104" s="125" t="s">
        <v>259</v>
      </c>
      <c r="C104" s="16"/>
      <c r="D104" s="17" t="s">
        <v>706</v>
      </c>
      <c r="E104" s="350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206"/>
      <c r="Q104" s="350"/>
      <c r="R104" s="348"/>
      <c r="S104" s="348"/>
      <c r="T104" s="348"/>
      <c r="U104" s="348"/>
      <c r="V104" s="348"/>
      <c r="W104" s="348"/>
      <c r="X104" s="348"/>
      <c r="Y104" s="1"/>
      <c r="Z104" s="1"/>
      <c r="AA104" s="1"/>
      <c r="AB104" s="1"/>
    </row>
    <row r="105" spans="1:28" ht="10.5" customHeight="1" hidden="1">
      <c r="A105" s="104" t="s">
        <v>568</v>
      </c>
      <c r="B105" s="123"/>
      <c r="C105" s="12"/>
      <c r="D105" s="13"/>
      <c r="E105" s="351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207"/>
      <c r="Q105" s="351"/>
      <c r="R105" s="346"/>
      <c r="S105" s="346"/>
      <c r="T105" s="346"/>
      <c r="U105" s="346"/>
      <c r="V105" s="346"/>
      <c r="W105" s="346"/>
      <c r="X105" s="346"/>
      <c r="Y105" s="4"/>
      <c r="Z105" s="4"/>
      <c r="AA105" s="4"/>
      <c r="AB105" s="4"/>
    </row>
    <row r="106" spans="1:28" ht="45" hidden="1">
      <c r="A106" s="105" t="s">
        <v>693</v>
      </c>
      <c r="B106" s="121" t="s">
        <v>260</v>
      </c>
      <c r="C106" s="14"/>
      <c r="D106" s="15" t="s">
        <v>707</v>
      </c>
      <c r="E106" s="352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205"/>
      <c r="Q106" s="352"/>
      <c r="R106" s="347"/>
      <c r="S106" s="347"/>
      <c r="T106" s="347"/>
      <c r="U106" s="347"/>
      <c r="V106" s="347"/>
      <c r="W106" s="347"/>
      <c r="X106" s="347"/>
      <c r="Y106" s="3"/>
      <c r="Z106" s="3"/>
      <c r="AA106" s="3"/>
      <c r="AB106" s="3"/>
    </row>
    <row r="107" spans="1:28" ht="56.25" hidden="1">
      <c r="A107" s="105" t="s">
        <v>694</v>
      </c>
      <c r="B107" s="125" t="s">
        <v>261</v>
      </c>
      <c r="C107" s="16"/>
      <c r="D107" s="17" t="s">
        <v>708</v>
      </c>
      <c r="E107" s="350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206"/>
      <c r="Q107" s="350"/>
      <c r="R107" s="348"/>
      <c r="S107" s="348"/>
      <c r="T107" s="348"/>
      <c r="U107" s="348"/>
      <c r="V107" s="348"/>
      <c r="W107" s="348"/>
      <c r="X107" s="348"/>
      <c r="Y107" s="1"/>
      <c r="Z107" s="1"/>
      <c r="AA107" s="1"/>
      <c r="AB107" s="1"/>
    </row>
    <row r="108" spans="1:28" ht="90" hidden="1">
      <c r="A108" s="105" t="s">
        <v>751</v>
      </c>
      <c r="B108" s="55" t="s">
        <v>17</v>
      </c>
      <c r="C108" s="54" t="s">
        <v>750</v>
      </c>
      <c r="D108" s="17" t="s">
        <v>752</v>
      </c>
      <c r="E108" s="352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205"/>
      <c r="Q108" s="352"/>
      <c r="R108" s="347"/>
      <c r="S108" s="347"/>
      <c r="T108" s="347"/>
      <c r="U108" s="347"/>
      <c r="V108" s="347"/>
      <c r="W108" s="347"/>
      <c r="X108" s="347"/>
      <c r="Y108" s="56"/>
      <c r="Z108" s="56"/>
      <c r="AA108" s="56"/>
      <c r="AB108" s="56"/>
    </row>
    <row r="109" spans="1:28" ht="101.25" hidden="1">
      <c r="A109" s="105" t="s">
        <v>574</v>
      </c>
      <c r="B109" s="121" t="s">
        <v>18</v>
      </c>
      <c r="C109" s="145"/>
      <c r="D109" s="17" t="s">
        <v>575</v>
      </c>
      <c r="E109" s="352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205"/>
      <c r="Q109" s="352"/>
      <c r="R109" s="347"/>
      <c r="S109" s="347"/>
      <c r="T109" s="347"/>
      <c r="U109" s="347"/>
      <c r="V109" s="347"/>
      <c r="W109" s="347"/>
      <c r="X109" s="347"/>
      <c r="Y109" s="56"/>
      <c r="Z109" s="56"/>
      <c r="AA109" s="56"/>
      <c r="AB109" s="56"/>
    </row>
    <row r="110" spans="1:28" ht="98.25" customHeight="1" hidden="1">
      <c r="A110" s="105" t="s">
        <v>576</v>
      </c>
      <c r="B110" s="121" t="s">
        <v>19</v>
      </c>
      <c r="C110" s="145"/>
      <c r="D110" s="17" t="s">
        <v>577</v>
      </c>
      <c r="E110" s="352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205"/>
      <c r="Q110" s="352"/>
      <c r="R110" s="347"/>
      <c r="S110" s="347"/>
      <c r="T110" s="347"/>
      <c r="U110" s="347"/>
      <c r="V110" s="347"/>
      <c r="W110" s="347"/>
      <c r="X110" s="347"/>
      <c r="Y110" s="56"/>
      <c r="Z110" s="56"/>
      <c r="AA110" s="56"/>
      <c r="AB110" s="56"/>
    </row>
    <row r="111" spans="1:28" ht="78.75" hidden="1">
      <c r="A111" s="101" t="s">
        <v>695</v>
      </c>
      <c r="B111" s="125" t="s">
        <v>20</v>
      </c>
      <c r="C111" s="16"/>
      <c r="D111" s="17" t="s">
        <v>713</v>
      </c>
      <c r="E111" s="350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206"/>
      <c r="Q111" s="350"/>
      <c r="R111" s="348"/>
      <c r="S111" s="348"/>
      <c r="T111" s="348"/>
      <c r="U111" s="348"/>
      <c r="V111" s="348"/>
      <c r="W111" s="348"/>
      <c r="X111" s="348"/>
      <c r="Y111" s="1"/>
      <c r="Z111" s="1"/>
      <c r="AA111" s="1"/>
      <c r="AB111" s="1"/>
    </row>
    <row r="112" spans="1:28" ht="14.25" hidden="1">
      <c r="A112" s="104" t="s">
        <v>568</v>
      </c>
      <c r="B112" s="123"/>
      <c r="C112" s="12"/>
      <c r="D112" s="13"/>
      <c r="E112" s="351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207"/>
      <c r="Q112" s="351"/>
      <c r="R112" s="346"/>
      <c r="S112" s="346"/>
      <c r="T112" s="346"/>
      <c r="U112" s="346"/>
      <c r="V112" s="346"/>
      <c r="W112" s="346"/>
      <c r="X112" s="346"/>
      <c r="Y112" s="4"/>
      <c r="Z112" s="4"/>
      <c r="AA112" s="4"/>
      <c r="AB112" s="4"/>
    </row>
    <row r="113" spans="1:28" ht="45" hidden="1">
      <c r="A113" s="105" t="s">
        <v>693</v>
      </c>
      <c r="B113" s="121" t="s">
        <v>21</v>
      </c>
      <c r="C113" s="14"/>
      <c r="D113" s="15" t="s">
        <v>714</v>
      </c>
      <c r="E113" s="352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205"/>
      <c r="Q113" s="352"/>
      <c r="R113" s="347"/>
      <c r="S113" s="347"/>
      <c r="T113" s="347"/>
      <c r="U113" s="347"/>
      <c r="V113" s="347"/>
      <c r="W113" s="347"/>
      <c r="X113" s="347"/>
      <c r="Y113" s="3"/>
      <c r="Z113" s="3"/>
      <c r="AA113" s="3"/>
      <c r="AB113" s="3"/>
    </row>
    <row r="114" spans="1:28" s="10" customFormat="1" ht="53.25" customHeight="1" hidden="1">
      <c r="A114" s="105" t="s">
        <v>694</v>
      </c>
      <c r="B114" s="125" t="s">
        <v>22</v>
      </c>
      <c r="C114" s="16"/>
      <c r="D114" s="17" t="s">
        <v>715</v>
      </c>
      <c r="E114" s="350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206"/>
      <c r="Q114" s="350"/>
      <c r="R114" s="348"/>
      <c r="S114" s="348"/>
      <c r="T114" s="348"/>
      <c r="U114" s="348"/>
      <c r="V114" s="348"/>
      <c r="W114" s="348"/>
      <c r="X114" s="348"/>
      <c r="Y114" s="1"/>
      <c r="Z114" s="1"/>
      <c r="AA114" s="1"/>
      <c r="AB114" s="1"/>
    </row>
    <row r="115" spans="1:28" ht="88.5" customHeight="1" hidden="1">
      <c r="A115" s="105" t="s">
        <v>751</v>
      </c>
      <c r="B115" s="125" t="s">
        <v>23</v>
      </c>
      <c r="C115" s="16"/>
      <c r="D115" s="17" t="s">
        <v>753</v>
      </c>
      <c r="E115" s="350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206"/>
      <c r="Q115" s="350"/>
      <c r="R115" s="348"/>
      <c r="S115" s="348"/>
      <c r="T115" s="348"/>
      <c r="U115" s="348"/>
      <c r="V115" s="348"/>
      <c r="W115" s="348"/>
      <c r="X115" s="348"/>
      <c r="Y115" s="1"/>
      <c r="Z115" s="1"/>
      <c r="AA115" s="1"/>
      <c r="AB115" s="1"/>
    </row>
    <row r="116" spans="1:28" ht="101.25" hidden="1">
      <c r="A116" s="105" t="s">
        <v>574</v>
      </c>
      <c r="B116" s="121" t="s">
        <v>24</v>
      </c>
      <c r="C116" s="145"/>
      <c r="D116" s="17" t="s">
        <v>578</v>
      </c>
      <c r="E116" s="352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205"/>
      <c r="Q116" s="352"/>
      <c r="R116" s="347"/>
      <c r="S116" s="347"/>
      <c r="T116" s="347"/>
      <c r="U116" s="347"/>
      <c r="V116" s="347"/>
      <c r="W116" s="347"/>
      <c r="X116" s="347"/>
      <c r="Y116" s="56"/>
      <c r="Z116" s="56"/>
      <c r="AA116" s="56"/>
      <c r="AB116" s="56"/>
    </row>
    <row r="117" spans="1:28" ht="21.75" customHeight="1" hidden="1">
      <c r="A117" s="96" t="s">
        <v>566</v>
      </c>
      <c r="B117" s="129" t="s">
        <v>828</v>
      </c>
      <c r="C117" s="16" t="s">
        <v>504</v>
      </c>
      <c r="D117" s="92" t="s">
        <v>173</v>
      </c>
      <c r="E117" s="350"/>
      <c r="F117" s="348"/>
      <c r="G117" s="348"/>
      <c r="H117" s="348"/>
      <c r="I117" s="348"/>
      <c r="J117" s="348"/>
      <c r="K117" s="348"/>
      <c r="L117" s="348"/>
      <c r="M117" s="348"/>
      <c r="N117" s="348"/>
      <c r="O117" s="348"/>
      <c r="P117" s="206"/>
      <c r="Q117" s="350"/>
      <c r="R117" s="348"/>
      <c r="S117" s="348"/>
      <c r="T117" s="348"/>
      <c r="U117" s="348"/>
      <c r="V117" s="348"/>
      <c r="W117" s="348"/>
      <c r="X117" s="348"/>
      <c r="Y117" s="1"/>
      <c r="Z117" s="1"/>
      <c r="AA117" s="1"/>
      <c r="AB117" s="1"/>
    </row>
    <row r="118" spans="1:28" ht="10.5" customHeight="1" hidden="1">
      <c r="A118" s="101" t="s">
        <v>555</v>
      </c>
      <c r="B118" s="119"/>
      <c r="C118" s="12"/>
      <c r="D118" s="13"/>
      <c r="E118" s="351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207"/>
      <c r="Q118" s="351"/>
      <c r="R118" s="346"/>
      <c r="S118" s="346"/>
      <c r="T118" s="346"/>
      <c r="U118" s="346"/>
      <c r="V118" s="346"/>
      <c r="W118" s="346"/>
      <c r="X118" s="346"/>
      <c r="Y118" s="4"/>
      <c r="Z118" s="4"/>
      <c r="AA118" s="4"/>
      <c r="AB118" s="4"/>
    </row>
    <row r="119" spans="1:28" ht="88.5" customHeight="1" hidden="1">
      <c r="A119" s="101" t="s">
        <v>329</v>
      </c>
      <c r="B119" s="121" t="s">
        <v>337</v>
      </c>
      <c r="C119" s="14" t="s">
        <v>505</v>
      </c>
      <c r="D119" s="15" t="s">
        <v>173</v>
      </c>
      <c r="E119" s="352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205"/>
      <c r="Q119" s="352"/>
      <c r="R119" s="347"/>
      <c r="S119" s="347"/>
      <c r="T119" s="347"/>
      <c r="U119" s="347"/>
      <c r="V119" s="347"/>
      <c r="W119" s="347"/>
      <c r="X119" s="347"/>
      <c r="Y119" s="3"/>
      <c r="Z119" s="3"/>
      <c r="AA119" s="3"/>
      <c r="AB119" s="3"/>
    </row>
    <row r="120" spans="1:28" ht="88.5" customHeight="1" hidden="1">
      <c r="A120" s="101" t="s">
        <v>330</v>
      </c>
      <c r="B120" s="125" t="s">
        <v>25</v>
      </c>
      <c r="C120" s="16" t="s">
        <v>506</v>
      </c>
      <c r="D120" s="17" t="s">
        <v>173</v>
      </c>
      <c r="E120" s="350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206"/>
      <c r="Q120" s="350"/>
      <c r="R120" s="348"/>
      <c r="S120" s="348"/>
      <c r="T120" s="348"/>
      <c r="U120" s="348"/>
      <c r="V120" s="348"/>
      <c r="W120" s="348"/>
      <c r="X120" s="348"/>
      <c r="Y120" s="1"/>
      <c r="Z120" s="1"/>
      <c r="AA120" s="1"/>
      <c r="AB120" s="1"/>
    </row>
    <row r="121" spans="1:28" ht="98.25" customHeight="1" hidden="1">
      <c r="A121" s="101" t="s">
        <v>671</v>
      </c>
      <c r="B121" s="121" t="s">
        <v>257</v>
      </c>
      <c r="C121" s="16" t="s">
        <v>507</v>
      </c>
      <c r="D121" s="17" t="s">
        <v>173</v>
      </c>
      <c r="E121" s="350"/>
      <c r="F121" s="348"/>
      <c r="G121" s="348"/>
      <c r="H121" s="348"/>
      <c r="I121" s="348"/>
      <c r="J121" s="348"/>
      <c r="K121" s="348"/>
      <c r="L121" s="348"/>
      <c r="M121" s="348"/>
      <c r="N121" s="348"/>
      <c r="O121" s="348"/>
      <c r="P121" s="206"/>
      <c r="Q121" s="350"/>
      <c r="R121" s="348"/>
      <c r="S121" s="348"/>
      <c r="T121" s="348"/>
      <c r="U121" s="348"/>
      <c r="V121" s="348"/>
      <c r="W121" s="348"/>
      <c r="X121" s="348"/>
      <c r="Y121" s="1"/>
      <c r="Z121" s="1"/>
      <c r="AA121" s="1"/>
      <c r="AB121" s="1"/>
    </row>
    <row r="122" spans="1:28" ht="78.75" customHeight="1" hidden="1">
      <c r="A122" s="101" t="s">
        <v>331</v>
      </c>
      <c r="B122" s="125" t="s">
        <v>26</v>
      </c>
      <c r="C122" s="16"/>
      <c r="D122" s="17" t="s">
        <v>173</v>
      </c>
      <c r="E122" s="350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206"/>
      <c r="Q122" s="350"/>
      <c r="R122" s="348"/>
      <c r="S122" s="348"/>
      <c r="T122" s="348"/>
      <c r="U122" s="348"/>
      <c r="V122" s="348"/>
      <c r="W122" s="348"/>
      <c r="X122" s="348"/>
      <c r="Y122" s="1"/>
      <c r="Z122" s="1"/>
      <c r="AA122" s="1"/>
      <c r="AB122" s="1"/>
    </row>
    <row r="123" spans="1:28" ht="17.25" customHeight="1" hidden="1">
      <c r="A123" s="96" t="s">
        <v>567</v>
      </c>
      <c r="B123" s="129" t="s">
        <v>829</v>
      </c>
      <c r="C123" s="16" t="s">
        <v>508</v>
      </c>
      <c r="D123" s="92" t="s">
        <v>193</v>
      </c>
      <c r="E123" s="350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206"/>
      <c r="Q123" s="350"/>
      <c r="R123" s="348"/>
      <c r="S123" s="348"/>
      <c r="T123" s="348"/>
      <c r="U123" s="348"/>
      <c r="V123" s="348"/>
      <c r="W123" s="348"/>
      <c r="X123" s="348"/>
      <c r="Y123" s="1"/>
      <c r="Z123" s="1"/>
      <c r="AA123" s="1"/>
      <c r="AB123" s="1"/>
    </row>
    <row r="124" spans="1:28" ht="14.25" customHeight="1" hidden="1">
      <c r="A124" s="102" t="s">
        <v>161</v>
      </c>
      <c r="B124" s="119"/>
      <c r="C124" s="12"/>
      <c r="D124" s="13"/>
      <c r="E124" s="351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207"/>
      <c r="Q124" s="351"/>
      <c r="R124" s="346"/>
      <c r="S124" s="346"/>
      <c r="T124" s="346"/>
      <c r="U124" s="346"/>
      <c r="V124" s="346"/>
      <c r="W124" s="346"/>
      <c r="X124" s="346"/>
      <c r="Y124" s="4"/>
      <c r="Z124" s="4"/>
      <c r="AA124" s="4"/>
      <c r="AB124" s="4"/>
    </row>
    <row r="125" spans="1:28" ht="78.75" customHeight="1" hidden="1">
      <c r="A125" s="101" t="s">
        <v>262</v>
      </c>
      <c r="B125" s="121" t="s">
        <v>27</v>
      </c>
      <c r="C125" s="14" t="s">
        <v>509</v>
      </c>
      <c r="D125" s="15" t="s">
        <v>193</v>
      </c>
      <c r="E125" s="352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205"/>
      <c r="Q125" s="352"/>
      <c r="R125" s="347"/>
      <c r="S125" s="347"/>
      <c r="T125" s="347"/>
      <c r="U125" s="347"/>
      <c r="V125" s="347"/>
      <c r="W125" s="347"/>
      <c r="X125" s="347"/>
      <c r="Y125" s="3"/>
      <c r="Z125" s="3"/>
      <c r="AA125" s="3"/>
      <c r="AB125" s="3"/>
    </row>
    <row r="126" spans="1:28" ht="45" hidden="1">
      <c r="A126" s="110" t="s">
        <v>678</v>
      </c>
      <c r="B126" s="125" t="s">
        <v>28</v>
      </c>
      <c r="C126" s="16" t="s">
        <v>500</v>
      </c>
      <c r="D126" s="17" t="s">
        <v>193</v>
      </c>
      <c r="E126" s="350"/>
      <c r="F126" s="348"/>
      <c r="G126" s="348"/>
      <c r="H126" s="348"/>
      <c r="I126" s="348"/>
      <c r="J126" s="348"/>
      <c r="K126" s="348"/>
      <c r="L126" s="348"/>
      <c r="M126" s="348"/>
      <c r="N126" s="348"/>
      <c r="O126" s="348"/>
      <c r="P126" s="206"/>
      <c r="Q126" s="350"/>
      <c r="R126" s="348"/>
      <c r="S126" s="348"/>
      <c r="T126" s="348"/>
      <c r="U126" s="348"/>
      <c r="V126" s="348"/>
      <c r="W126" s="348"/>
      <c r="X126" s="348"/>
      <c r="Y126" s="1"/>
      <c r="Z126" s="1"/>
      <c r="AA126" s="1"/>
      <c r="AB126" s="1"/>
    </row>
    <row r="127" spans="1:28" ht="157.5" hidden="1">
      <c r="A127" s="110" t="s">
        <v>242</v>
      </c>
      <c r="B127" s="121" t="s">
        <v>29</v>
      </c>
      <c r="C127" s="14"/>
      <c r="D127" s="15" t="s">
        <v>596</v>
      </c>
      <c r="E127" s="352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205"/>
      <c r="Q127" s="352"/>
      <c r="R127" s="347"/>
      <c r="S127" s="347"/>
      <c r="T127" s="347"/>
      <c r="U127" s="347"/>
      <c r="V127" s="347"/>
      <c r="W127" s="347"/>
      <c r="X127" s="347"/>
      <c r="Y127" s="3"/>
      <c r="Z127" s="3"/>
      <c r="AA127" s="3"/>
      <c r="AB127" s="3"/>
    </row>
    <row r="128" spans="1:28" ht="78.75" customHeight="1" hidden="1">
      <c r="A128" s="96" t="s">
        <v>240</v>
      </c>
      <c r="B128" s="147" t="s">
        <v>830</v>
      </c>
      <c r="C128" s="14"/>
      <c r="D128" s="92" t="s">
        <v>241</v>
      </c>
      <c r="E128" s="352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205"/>
      <c r="Q128" s="352"/>
      <c r="R128" s="347"/>
      <c r="S128" s="347"/>
      <c r="T128" s="347"/>
      <c r="U128" s="347"/>
      <c r="V128" s="347"/>
      <c r="W128" s="347"/>
      <c r="X128" s="347"/>
      <c r="Y128" s="3"/>
      <c r="Z128" s="3"/>
      <c r="AA128" s="3"/>
      <c r="AB128" s="3"/>
    </row>
    <row r="129" spans="1:28" ht="56.25" hidden="1">
      <c r="A129" s="96" t="s">
        <v>275</v>
      </c>
      <c r="B129" s="144" t="s">
        <v>831</v>
      </c>
      <c r="C129" s="16" t="s">
        <v>276</v>
      </c>
      <c r="D129" s="92" t="s">
        <v>277</v>
      </c>
      <c r="E129" s="350"/>
      <c r="F129" s="348"/>
      <c r="G129" s="348"/>
      <c r="H129" s="348"/>
      <c r="I129" s="348"/>
      <c r="J129" s="348"/>
      <c r="K129" s="348"/>
      <c r="L129" s="348"/>
      <c r="M129" s="348"/>
      <c r="N129" s="348"/>
      <c r="O129" s="348"/>
      <c r="P129" s="206"/>
      <c r="Q129" s="350"/>
      <c r="R129" s="348"/>
      <c r="S129" s="348"/>
      <c r="T129" s="348"/>
      <c r="U129" s="348"/>
      <c r="V129" s="348"/>
      <c r="W129" s="348"/>
      <c r="X129" s="348"/>
      <c r="Y129" s="1"/>
      <c r="Z129" s="1"/>
      <c r="AA129" s="1"/>
      <c r="AB129" s="1"/>
    </row>
    <row r="130" spans="1:28" ht="123.75" hidden="1">
      <c r="A130" s="96" t="s">
        <v>427</v>
      </c>
      <c r="B130" s="129" t="s">
        <v>832</v>
      </c>
      <c r="C130" s="19"/>
      <c r="D130" s="93" t="s">
        <v>246</v>
      </c>
      <c r="E130" s="354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208"/>
      <c r="Q130" s="354"/>
      <c r="R130" s="355"/>
      <c r="S130" s="355"/>
      <c r="T130" s="355"/>
      <c r="U130" s="355"/>
      <c r="V130" s="355"/>
      <c r="W130" s="355"/>
      <c r="X130" s="355"/>
      <c r="Y130" s="6"/>
      <c r="Z130" s="6"/>
      <c r="AA130" s="6"/>
      <c r="AB130" s="6"/>
    </row>
    <row r="131" spans="1:28" ht="22.5" hidden="1">
      <c r="A131" s="96" t="s">
        <v>655</v>
      </c>
      <c r="B131" s="117" t="s">
        <v>833</v>
      </c>
      <c r="C131" s="11"/>
      <c r="D131" s="90" t="s">
        <v>249</v>
      </c>
      <c r="E131" s="349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205"/>
      <c r="Q131" s="349"/>
      <c r="R131" s="347"/>
      <c r="S131" s="347"/>
      <c r="T131" s="347"/>
      <c r="U131" s="347"/>
      <c r="V131" s="347"/>
      <c r="W131" s="347"/>
      <c r="X131" s="347"/>
      <c r="Y131" s="3"/>
      <c r="Z131" s="3"/>
      <c r="AA131" s="3"/>
      <c r="AB131" s="3"/>
    </row>
    <row r="132" spans="1:28" ht="22.5" hidden="1">
      <c r="A132" s="102" t="s">
        <v>428</v>
      </c>
      <c r="B132" s="17" t="s">
        <v>30</v>
      </c>
      <c r="C132" s="11"/>
      <c r="D132" s="34" t="s">
        <v>250</v>
      </c>
      <c r="E132" s="349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205"/>
      <c r="Q132" s="349"/>
      <c r="R132" s="347"/>
      <c r="S132" s="347"/>
      <c r="T132" s="347"/>
      <c r="U132" s="347"/>
      <c r="V132" s="347"/>
      <c r="W132" s="347"/>
      <c r="X132" s="347"/>
      <c r="Y132" s="3"/>
      <c r="Z132" s="3"/>
      <c r="AA132" s="3"/>
      <c r="AB132" s="3"/>
    </row>
    <row r="133" spans="1:28" ht="61.5" customHeight="1" hidden="1">
      <c r="A133" s="102" t="s">
        <v>429</v>
      </c>
      <c r="B133" s="17" t="s">
        <v>31</v>
      </c>
      <c r="C133" s="11"/>
      <c r="D133" s="34" t="s">
        <v>251</v>
      </c>
      <c r="E133" s="349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205"/>
      <c r="Q133" s="349"/>
      <c r="R133" s="347"/>
      <c r="S133" s="347"/>
      <c r="T133" s="347"/>
      <c r="U133" s="347"/>
      <c r="V133" s="347"/>
      <c r="W133" s="347"/>
      <c r="X133" s="347"/>
      <c r="Y133" s="3"/>
      <c r="Z133" s="3"/>
      <c r="AA133" s="3"/>
      <c r="AB133" s="3"/>
    </row>
    <row r="134" spans="1:28" ht="67.5" hidden="1">
      <c r="A134" s="96" t="s">
        <v>204</v>
      </c>
      <c r="B134" s="129" t="s">
        <v>834</v>
      </c>
      <c r="C134" s="16"/>
      <c r="D134" s="92" t="s">
        <v>205</v>
      </c>
      <c r="E134" s="350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206"/>
      <c r="Q134" s="350"/>
      <c r="R134" s="348"/>
      <c r="S134" s="348"/>
      <c r="T134" s="348"/>
      <c r="U134" s="348"/>
      <c r="V134" s="348"/>
      <c r="W134" s="348"/>
      <c r="X134" s="348"/>
      <c r="Y134" s="1"/>
      <c r="Z134" s="1"/>
      <c r="AA134" s="1"/>
      <c r="AB134" s="1"/>
    </row>
    <row r="135" spans="1:28" ht="22.5" hidden="1">
      <c r="A135" s="96" t="s">
        <v>194</v>
      </c>
      <c r="B135" s="129" t="s">
        <v>360</v>
      </c>
      <c r="C135" s="16">
        <v>730</v>
      </c>
      <c r="D135" s="92" t="s">
        <v>195</v>
      </c>
      <c r="E135" s="350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206"/>
      <c r="Q135" s="350"/>
      <c r="R135" s="348"/>
      <c r="S135" s="348"/>
      <c r="T135" s="348"/>
      <c r="U135" s="348"/>
      <c r="V135" s="348"/>
      <c r="W135" s="348"/>
      <c r="X135" s="348"/>
      <c r="Y135" s="1"/>
      <c r="Z135" s="1"/>
      <c r="AA135" s="1"/>
      <c r="AB135" s="1"/>
    </row>
    <row r="136" spans="1:28" ht="14.25" hidden="1">
      <c r="A136" s="101" t="s">
        <v>555</v>
      </c>
      <c r="B136" s="119"/>
      <c r="C136" s="12"/>
      <c r="D136" s="13"/>
      <c r="E136" s="351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207"/>
      <c r="Q136" s="351"/>
      <c r="R136" s="346"/>
      <c r="S136" s="346"/>
      <c r="T136" s="346"/>
      <c r="U136" s="346"/>
      <c r="V136" s="346"/>
      <c r="W136" s="346"/>
      <c r="X136" s="346"/>
      <c r="Y136" s="4"/>
      <c r="Z136" s="4"/>
      <c r="AA136" s="4"/>
      <c r="AB136" s="4"/>
    </row>
    <row r="137" spans="1:28" ht="22.5" hidden="1">
      <c r="A137" s="101" t="s">
        <v>423</v>
      </c>
      <c r="B137" s="121" t="s">
        <v>361</v>
      </c>
      <c r="C137" s="14">
        <v>731</v>
      </c>
      <c r="D137" s="15" t="s">
        <v>195</v>
      </c>
      <c r="E137" s="352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205"/>
      <c r="Q137" s="352"/>
      <c r="R137" s="347"/>
      <c r="S137" s="347"/>
      <c r="T137" s="347"/>
      <c r="U137" s="347"/>
      <c r="V137" s="347"/>
      <c r="W137" s="347"/>
      <c r="X137" s="347"/>
      <c r="Y137" s="3"/>
      <c r="Z137" s="3"/>
      <c r="AA137" s="3"/>
      <c r="AB137" s="3"/>
    </row>
    <row r="138" spans="1:28" ht="22.5" hidden="1">
      <c r="A138" s="96" t="s">
        <v>674</v>
      </c>
      <c r="B138" s="129" t="s">
        <v>835</v>
      </c>
      <c r="C138" s="16"/>
      <c r="D138" s="92" t="s">
        <v>716</v>
      </c>
      <c r="E138" s="350"/>
      <c r="F138" s="348"/>
      <c r="G138" s="348"/>
      <c r="H138" s="348"/>
      <c r="I138" s="348"/>
      <c r="J138" s="348"/>
      <c r="K138" s="348"/>
      <c r="L138" s="348"/>
      <c r="M138" s="348"/>
      <c r="N138" s="348"/>
      <c r="O138" s="348"/>
      <c r="P138" s="206"/>
      <c r="Q138" s="350"/>
      <c r="R138" s="348"/>
      <c r="S138" s="348"/>
      <c r="T138" s="348"/>
      <c r="U138" s="348"/>
      <c r="V138" s="348"/>
      <c r="W138" s="348"/>
      <c r="X138" s="348"/>
      <c r="Y138" s="1"/>
      <c r="Z138" s="1"/>
      <c r="AA138" s="1"/>
      <c r="AB138" s="1"/>
    </row>
    <row r="139" spans="1:28" s="7" customFormat="1" ht="14.25" hidden="1">
      <c r="A139" s="104" t="s">
        <v>568</v>
      </c>
      <c r="B139" s="123"/>
      <c r="C139" s="12"/>
      <c r="D139" s="13"/>
      <c r="E139" s="351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207"/>
      <c r="Q139" s="351"/>
      <c r="R139" s="346"/>
      <c r="S139" s="346"/>
      <c r="T139" s="346"/>
      <c r="U139" s="346"/>
      <c r="V139" s="346"/>
      <c r="W139" s="346"/>
      <c r="X139" s="346"/>
      <c r="Y139" s="4"/>
      <c r="Z139" s="4"/>
      <c r="AA139" s="4"/>
      <c r="AB139" s="4"/>
    </row>
    <row r="140" spans="1:28" ht="56.25" hidden="1">
      <c r="A140" s="102" t="s">
        <v>680</v>
      </c>
      <c r="B140" s="125" t="s">
        <v>32</v>
      </c>
      <c r="C140" s="16"/>
      <c r="D140" s="17" t="s">
        <v>174</v>
      </c>
      <c r="E140" s="350"/>
      <c r="F140" s="348"/>
      <c r="G140" s="348"/>
      <c r="H140" s="348"/>
      <c r="I140" s="348"/>
      <c r="J140" s="348"/>
      <c r="K140" s="348"/>
      <c r="L140" s="348"/>
      <c r="M140" s="348"/>
      <c r="N140" s="348"/>
      <c r="O140" s="348"/>
      <c r="P140" s="206"/>
      <c r="Q140" s="350"/>
      <c r="R140" s="348"/>
      <c r="S140" s="348"/>
      <c r="T140" s="348"/>
      <c r="U140" s="348"/>
      <c r="V140" s="348"/>
      <c r="W140" s="348"/>
      <c r="X140" s="348"/>
      <c r="Y140" s="1"/>
      <c r="Z140" s="1"/>
      <c r="AA140" s="1"/>
      <c r="AB140" s="1"/>
    </row>
    <row r="141" spans="1:28" ht="22.5" hidden="1">
      <c r="A141" s="102" t="s">
        <v>206</v>
      </c>
      <c r="B141" s="125" t="s">
        <v>33</v>
      </c>
      <c r="C141" s="16"/>
      <c r="D141" s="17" t="s">
        <v>207</v>
      </c>
      <c r="E141" s="350"/>
      <c r="F141" s="348"/>
      <c r="G141" s="348"/>
      <c r="H141" s="348"/>
      <c r="I141" s="348"/>
      <c r="J141" s="348"/>
      <c r="K141" s="348"/>
      <c r="L141" s="348"/>
      <c r="M141" s="348"/>
      <c r="N141" s="348"/>
      <c r="O141" s="348"/>
      <c r="P141" s="206"/>
      <c r="Q141" s="350"/>
      <c r="R141" s="348"/>
      <c r="S141" s="348"/>
      <c r="T141" s="348"/>
      <c r="U141" s="348"/>
      <c r="V141" s="348"/>
      <c r="W141" s="348"/>
      <c r="X141" s="348"/>
      <c r="Y141" s="1"/>
      <c r="Z141" s="1"/>
      <c r="AA141" s="1"/>
      <c r="AB141" s="1"/>
    </row>
    <row r="142" spans="1:28" ht="78.75" hidden="1">
      <c r="A142" s="102" t="s">
        <v>208</v>
      </c>
      <c r="B142" s="125" t="s">
        <v>34</v>
      </c>
      <c r="C142" s="16"/>
      <c r="D142" s="17" t="s">
        <v>209</v>
      </c>
      <c r="E142" s="350"/>
      <c r="F142" s="348"/>
      <c r="G142" s="348"/>
      <c r="H142" s="348"/>
      <c r="I142" s="348"/>
      <c r="J142" s="348"/>
      <c r="K142" s="348"/>
      <c r="L142" s="348"/>
      <c r="M142" s="348"/>
      <c r="N142" s="348"/>
      <c r="O142" s="348"/>
      <c r="P142" s="206"/>
      <c r="Q142" s="350"/>
      <c r="R142" s="348"/>
      <c r="S142" s="348"/>
      <c r="T142" s="348"/>
      <c r="U142" s="348"/>
      <c r="V142" s="348"/>
      <c r="W142" s="348"/>
      <c r="X142" s="348"/>
      <c r="Y142" s="1"/>
      <c r="Z142" s="1"/>
      <c r="AA142" s="1"/>
      <c r="AB142" s="1"/>
    </row>
    <row r="143" spans="1:28" ht="56.25" hidden="1">
      <c r="A143" s="102" t="s">
        <v>210</v>
      </c>
      <c r="B143" s="125" t="s">
        <v>35</v>
      </c>
      <c r="C143" s="16"/>
      <c r="D143" s="17" t="s">
        <v>211</v>
      </c>
      <c r="E143" s="350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206"/>
      <c r="Q143" s="350"/>
      <c r="R143" s="348"/>
      <c r="S143" s="348"/>
      <c r="T143" s="348"/>
      <c r="U143" s="348"/>
      <c r="V143" s="348"/>
      <c r="W143" s="348"/>
      <c r="X143" s="348"/>
      <c r="Y143" s="1"/>
      <c r="Z143" s="1"/>
      <c r="AA143" s="1"/>
      <c r="AB143" s="1"/>
    </row>
    <row r="144" spans="1:28" ht="33.75" hidden="1">
      <c r="A144" s="96" t="s">
        <v>465</v>
      </c>
      <c r="B144" s="129" t="s">
        <v>836</v>
      </c>
      <c r="C144" s="16"/>
      <c r="D144" s="92" t="s">
        <v>709</v>
      </c>
      <c r="E144" s="350"/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206"/>
      <c r="Q144" s="350"/>
      <c r="R144" s="348"/>
      <c r="S144" s="348"/>
      <c r="T144" s="348"/>
      <c r="U144" s="348"/>
      <c r="V144" s="348"/>
      <c r="W144" s="348"/>
      <c r="X144" s="348"/>
      <c r="Y144" s="1"/>
      <c r="Z144" s="1"/>
      <c r="AA144" s="1"/>
      <c r="AB144" s="1"/>
    </row>
    <row r="145" spans="1:28" ht="22.5" hidden="1">
      <c r="A145" s="96" t="s">
        <v>449</v>
      </c>
      <c r="B145" s="129" t="s">
        <v>837</v>
      </c>
      <c r="C145" s="16"/>
      <c r="D145" s="92" t="s">
        <v>177</v>
      </c>
      <c r="E145" s="350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206"/>
      <c r="Q145" s="350"/>
      <c r="R145" s="348"/>
      <c r="S145" s="348"/>
      <c r="T145" s="348"/>
      <c r="U145" s="348"/>
      <c r="V145" s="348"/>
      <c r="W145" s="348"/>
      <c r="X145" s="348"/>
      <c r="Y145" s="1"/>
      <c r="Z145" s="1"/>
      <c r="AA145" s="1"/>
      <c r="AB145" s="1"/>
    </row>
    <row r="146" spans="1:28" ht="62.25" customHeight="1" hidden="1">
      <c r="A146" s="96" t="s">
        <v>264</v>
      </c>
      <c r="B146" s="129" t="s">
        <v>838</v>
      </c>
      <c r="C146" s="16"/>
      <c r="D146" s="17" t="s">
        <v>263</v>
      </c>
      <c r="E146" s="350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206"/>
      <c r="Q146" s="350"/>
      <c r="R146" s="348"/>
      <c r="S146" s="348"/>
      <c r="T146" s="348"/>
      <c r="U146" s="348"/>
      <c r="V146" s="348"/>
      <c r="W146" s="348"/>
      <c r="X146" s="348"/>
      <c r="Y146" s="1"/>
      <c r="Z146" s="1"/>
      <c r="AA146" s="1"/>
      <c r="AB146" s="1"/>
    </row>
    <row r="147" spans="1:28" ht="15.75" customHeight="1" hidden="1">
      <c r="A147" s="96" t="s">
        <v>462</v>
      </c>
      <c r="B147" s="129" t="s">
        <v>839</v>
      </c>
      <c r="C147" s="16" t="s">
        <v>510</v>
      </c>
      <c r="D147" s="92" t="s">
        <v>464</v>
      </c>
      <c r="E147" s="350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206"/>
      <c r="Q147" s="350"/>
      <c r="R147" s="348"/>
      <c r="S147" s="348"/>
      <c r="T147" s="348"/>
      <c r="U147" s="348"/>
      <c r="V147" s="348"/>
      <c r="W147" s="348"/>
      <c r="X147" s="348"/>
      <c r="Y147" s="1"/>
      <c r="Z147" s="1"/>
      <c r="AA147" s="1"/>
      <c r="AB147" s="1"/>
    </row>
    <row r="148" spans="1:28" ht="15.75" customHeight="1" hidden="1">
      <c r="A148" s="106" t="s">
        <v>555</v>
      </c>
      <c r="B148" s="123"/>
      <c r="C148" s="12"/>
      <c r="D148" s="13"/>
      <c r="E148" s="351"/>
      <c r="F148" s="346"/>
      <c r="G148" s="346"/>
      <c r="H148" s="346"/>
      <c r="I148" s="346"/>
      <c r="J148" s="346"/>
      <c r="K148" s="346"/>
      <c r="L148" s="346"/>
      <c r="M148" s="346"/>
      <c r="N148" s="346"/>
      <c r="O148" s="346"/>
      <c r="P148" s="207"/>
      <c r="Q148" s="351"/>
      <c r="R148" s="346"/>
      <c r="S148" s="346"/>
      <c r="T148" s="346"/>
      <c r="U148" s="346"/>
      <c r="V148" s="346"/>
      <c r="W148" s="346"/>
      <c r="X148" s="346"/>
      <c r="Y148" s="4"/>
      <c r="Z148" s="4"/>
      <c r="AA148" s="4"/>
      <c r="AB148" s="4"/>
    </row>
    <row r="149" spans="1:28" ht="45" hidden="1">
      <c r="A149" s="106" t="s">
        <v>647</v>
      </c>
      <c r="B149" s="132" t="s">
        <v>36</v>
      </c>
      <c r="C149" s="14" t="s">
        <v>510</v>
      </c>
      <c r="D149" s="15" t="s">
        <v>727</v>
      </c>
      <c r="E149" s="352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205"/>
      <c r="Q149" s="352"/>
      <c r="R149" s="347"/>
      <c r="S149" s="347"/>
      <c r="T149" s="347"/>
      <c r="U149" s="347"/>
      <c r="V149" s="347"/>
      <c r="W149" s="347"/>
      <c r="X149" s="347"/>
      <c r="Y149" s="3"/>
      <c r="Z149" s="3"/>
      <c r="AA149" s="3"/>
      <c r="AB149" s="3"/>
    </row>
    <row r="150" spans="1:28" ht="135" hidden="1">
      <c r="A150" s="96" t="s">
        <v>150</v>
      </c>
      <c r="B150" s="129" t="s">
        <v>840</v>
      </c>
      <c r="C150" s="16"/>
      <c r="D150" s="92" t="s">
        <v>151</v>
      </c>
      <c r="E150" s="350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206"/>
      <c r="Q150" s="350"/>
      <c r="R150" s="348"/>
      <c r="S150" s="348"/>
      <c r="T150" s="348"/>
      <c r="U150" s="348"/>
      <c r="V150" s="348"/>
      <c r="W150" s="348"/>
      <c r="X150" s="348"/>
      <c r="Y150" s="1"/>
      <c r="Z150" s="1"/>
      <c r="AA150" s="1"/>
      <c r="AB150" s="1"/>
    </row>
    <row r="151" spans="1:28" ht="33.75" hidden="1">
      <c r="A151" s="96" t="s">
        <v>212</v>
      </c>
      <c r="B151" s="129" t="s">
        <v>841</v>
      </c>
      <c r="C151" s="16"/>
      <c r="D151" s="92" t="s">
        <v>213</v>
      </c>
      <c r="E151" s="350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206"/>
      <c r="Q151" s="350"/>
      <c r="R151" s="348"/>
      <c r="S151" s="348"/>
      <c r="T151" s="348"/>
      <c r="U151" s="348"/>
      <c r="V151" s="348"/>
      <c r="W151" s="348"/>
      <c r="X151" s="348"/>
      <c r="Y151" s="1"/>
      <c r="Z151" s="1"/>
      <c r="AA151" s="1"/>
      <c r="AB151" s="1"/>
    </row>
    <row r="152" spans="1:28" ht="67.5" hidden="1">
      <c r="A152" s="102" t="s">
        <v>214</v>
      </c>
      <c r="B152" s="125" t="s">
        <v>37</v>
      </c>
      <c r="C152" s="16"/>
      <c r="D152" s="17" t="s">
        <v>215</v>
      </c>
      <c r="E152" s="350"/>
      <c r="F152" s="348"/>
      <c r="G152" s="348"/>
      <c r="H152" s="348"/>
      <c r="I152" s="348"/>
      <c r="J152" s="348"/>
      <c r="K152" s="348"/>
      <c r="L152" s="348"/>
      <c r="M152" s="348"/>
      <c r="N152" s="348"/>
      <c r="O152" s="348"/>
      <c r="P152" s="206"/>
      <c r="Q152" s="350"/>
      <c r="R152" s="348"/>
      <c r="S152" s="348"/>
      <c r="T152" s="348"/>
      <c r="U152" s="348"/>
      <c r="V152" s="348"/>
      <c r="W152" s="348"/>
      <c r="X152" s="348"/>
      <c r="Y152" s="1"/>
      <c r="Z152" s="1"/>
      <c r="AA152" s="1"/>
      <c r="AB152" s="1"/>
    </row>
    <row r="153" spans="1:28" ht="90" hidden="1">
      <c r="A153" s="102" t="s">
        <v>216</v>
      </c>
      <c r="B153" s="125" t="s">
        <v>38</v>
      </c>
      <c r="C153" s="16"/>
      <c r="D153" s="17" t="s">
        <v>217</v>
      </c>
      <c r="E153" s="350"/>
      <c r="F153" s="348"/>
      <c r="G153" s="348"/>
      <c r="H153" s="348"/>
      <c r="I153" s="348"/>
      <c r="J153" s="348"/>
      <c r="K153" s="348"/>
      <c r="L153" s="348"/>
      <c r="M153" s="348"/>
      <c r="N153" s="348"/>
      <c r="O153" s="348"/>
      <c r="P153" s="206"/>
      <c r="Q153" s="350"/>
      <c r="R153" s="348"/>
      <c r="S153" s="348"/>
      <c r="T153" s="348"/>
      <c r="U153" s="348"/>
      <c r="V153" s="348"/>
      <c r="W153" s="348"/>
      <c r="X153" s="348"/>
      <c r="Y153" s="1"/>
      <c r="Z153" s="1"/>
      <c r="AA153" s="1"/>
      <c r="AB153" s="1"/>
    </row>
    <row r="154" spans="1:28" ht="45" hidden="1">
      <c r="A154" s="102" t="s">
        <v>673</v>
      </c>
      <c r="B154" s="125" t="s">
        <v>39</v>
      </c>
      <c r="C154" s="16"/>
      <c r="D154" s="17" t="s">
        <v>218</v>
      </c>
      <c r="E154" s="350"/>
      <c r="F154" s="348"/>
      <c r="G154" s="348"/>
      <c r="H154" s="348"/>
      <c r="I154" s="348"/>
      <c r="J154" s="348"/>
      <c r="K154" s="348"/>
      <c r="L154" s="348"/>
      <c r="M154" s="348"/>
      <c r="N154" s="348"/>
      <c r="O154" s="348"/>
      <c r="P154" s="206"/>
      <c r="Q154" s="350"/>
      <c r="R154" s="348"/>
      <c r="S154" s="348"/>
      <c r="T154" s="348"/>
      <c r="U154" s="348"/>
      <c r="V154" s="348"/>
      <c r="W154" s="348"/>
      <c r="X154" s="348"/>
      <c r="Y154" s="1"/>
      <c r="Z154" s="1"/>
      <c r="AA154" s="1"/>
      <c r="AB154" s="1"/>
    </row>
    <row r="155" spans="1:28" ht="78.75" hidden="1">
      <c r="A155" s="111" t="s">
        <v>421</v>
      </c>
      <c r="B155" s="131" t="s">
        <v>842</v>
      </c>
      <c r="C155" s="141"/>
      <c r="D155" s="92" t="s">
        <v>271</v>
      </c>
      <c r="E155" s="350"/>
      <c r="F155" s="348"/>
      <c r="G155" s="348"/>
      <c r="H155" s="348"/>
      <c r="I155" s="348"/>
      <c r="J155" s="348"/>
      <c r="K155" s="348"/>
      <c r="L155" s="348"/>
      <c r="M155" s="348"/>
      <c r="N155" s="348"/>
      <c r="O155" s="348"/>
      <c r="P155" s="206"/>
      <c r="Q155" s="350"/>
      <c r="R155" s="348"/>
      <c r="S155" s="348"/>
      <c r="T155" s="348"/>
      <c r="U155" s="348"/>
      <c r="V155" s="348"/>
      <c r="W155" s="348"/>
      <c r="X155" s="348"/>
      <c r="Y155" s="1"/>
      <c r="Z155" s="1"/>
      <c r="AA155" s="1"/>
      <c r="AB155" s="1"/>
    </row>
    <row r="156" spans="1:28" s="215" customFormat="1" ht="72">
      <c r="A156" s="111" t="s">
        <v>469</v>
      </c>
      <c r="B156" s="147" t="s">
        <v>843</v>
      </c>
      <c r="C156" s="411"/>
      <c r="D156" s="92" t="s">
        <v>702</v>
      </c>
      <c r="E156" s="412">
        <f>K156</f>
        <v>9428900</v>
      </c>
      <c r="F156" s="413">
        <f>L156</f>
        <v>9428900</v>
      </c>
      <c r="G156" s="413"/>
      <c r="H156" s="413"/>
      <c r="I156" s="413"/>
      <c r="J156" s="413"/>
      <c r="K156" s="413">
        <v>9428900</v>
      </c>
      <c r="L156" s="413">
        <v>9428900</v>
      </c>
      <c r="M156" s="413"/>
      <c r="N156" s="413"/>
      <c r="O156" s="413"/>
      <c r="P156" s="414"/>
      <c r="Q156" s="412">
        <f>W156</f>
        <v>9049635.9</v>
      </c>
      <c r="R156" s="413">
        <f>X156</f>
        <v>9049635.9</v>
      </c>
      <c r="S156" s="413"/>
      <c r="T156" s="413"/>
      <c r="U156" s="413"/>
      <c r="V156" s="413"/>
      <c r="W156" s="413">
        <f>X156</f>
        <v>9049635.9</v>
      </c>
      <c r="X156" s="413">
        <f>'Свод Программные мероприятия'!H131</f>
        <v>9049635.9</v>
      </c>
      <c r="Y156" s="212"/>
      <c r="Z156" s="212"/>
      <c r="AA156" s="212"/>
      <c r="AB156" s="212"/>
    </row>
    <row r="157" spans="1:28" s="267" customFormat="1" ht="191.25" hidden="1">
      <c r="A157" s="261" t="s">
        <v>11</v>
      </c>
      <c r="B157" s="262" t="s">
        <v>844</v>
      </c>
      <c r="C157" s="263"/>
      <c r="D157" s="264" t="s">
        <v>238</v>
      </c>
      <c r="E157" s="357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265"/>
      <c r="Q157" s="357"/>
      <c r="R157" s="358"/>
      <c r="S157" s="358"/>
      <c r="T157" s="358"/>
      <c r="U157" s="358"/>
      <c r="V157" s="358"/>
      <c r="W157" s="358"/>
      <c r="X157" s="358"/>
      <c r="Y157" s="266"/>
      <c r="Z157" s="266"/>
      <c r="AA157" s="266"/>
      <c r="AB157" s="266"/>
    </row>
    <row r="158" spans="1:28" s="271" customFormat="1" ht="59.25" customHeight="1" hidden="1">
      <c r="A158" s="268" t="s">
        <v>742</v>
      </c>
      <c r="B158" s="262" t="s">
        <v>845</v>
      </c>
      <c r="C158" s="269"/>
      <c r="D158" s="257" t="s">
        <v>224</v>
      </c>
      <c r="E158" s="357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265"/>
      <c r="Q158" s="357"/>
      <c r="R158" s="358"/>
      <c r="S158" s="358"/>
      <c r="T158" s="358"/>
      <c r="U158" s="358"/>
      <c r="V158" s="358"/>
      <c r="W158" s="358"/>
      <c r="X158" s="358"/>
      <c r="Y158" s="270"/>
      <c r="Z158" s="270"/>
      <c r="AA158" s="270"/>
      <c r="AB158" s="270"/>
    </row>
    <row r="159" spans="1:28" s="271" customFormat="1" ht="45" hidden="1">
      <c r="A159" s="268" t="s">
        <v>743</v>
      </c>
      <c r="B159" s="262" t="s">
        <v>846</v>
      </c>
      <c r="C159" s="269"/>
      <c r="D159" s="257" t="s">
        <v>591</v>
      </c>
      <c r="E159" s="357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265"/>
      <c r="Q159" s="357"/>
      <c r="R159" s="358"/>
      <c r="S159" s="358"/>
      <c r="T159" s="358"/>
      <c r="U159" s="358"/>
      <c r="V159" s="358"/>
      <c r="W159" s="358"/>
      <c r="X159" s="358"/>
      <c r="Y159" s="270"/>
      <c r="Z159" s="270"/>
      <c r="AA159" s="270"/>
      <c r="AB159" s="270"/>
    </row>
    <row r="160" spans="1:28" s="271" customFormat="1" ht="33.75" hidden="1">
      <c r="A160" s="268" t="s">
        <v>697</v>
      </c>
      <c r="B160" s="272" t="s">
        <v>847</v>
      </c>
      <c r="C160" s="273"/>
      <c r="D160" s="257" t="s">
        <v>696</v>
      </c>
      <c r="E160" s="359"/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  <c r="P160" s="274"/>
      <c r="Q160" s="359"/>
      <c r="R160" s="360"/>
      <c r="S160" s="360"/>
      <c r="T160" s="360"/>
      <c r="U160" s="360"/>
      <c r="V160" s="360"/>
      <c r="W160" s="360"/>
      <c r="X160" s="360"/>
      <c r="Y160" s="275"/>
      <c r="Z160" s="275"/>
      <c r="AA160" s="275"/>
      <c r="AB160" s="275"/>
    </row>
    <row r="161" spans="1:28" s="271" customFormat="1" ht="90" hidden="1">
      <c r="A161" s="268" t="s">
        <v>219</v>
      </c>
      <c r="B161" s="262" t="s">
        <v>848</v>
      </c>
      <c r="C161" s="276"/>
      <c r="D161" s="257" t="s">
        <v>220</v>
      </c>
      <c r="E161" s="357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265"/>
      <c r="Q161" s="357"/>
      <c r="R161" s="358"/>
      <c r="S161" s="358"/>
      <c r="T161" s="358"/>
      <c r="U161" s="358"/>
      <c r="V161" s="358"/>
      <c r="W161" s="358"/>
      <c r="X161" s="358"/>
      <c r="Y161" s="270"/>
      <c r="Z161" s="270"/>
      <c r="AA161" s="270"/>
      <c r="AB161" s="270"/>
    </row>
    <row r="162" spans="1:28" s="271" customFormat="1" ht="93.75" customHeight="1" hidden="1">
      <c r="A162" s="268" t="s">
        <v>9</v>
      </c>
      <c r="B162" s="262" t="s">
        <v>651</v>
      </c>
      <c r="C162" s="276"/>
      <c r="D162" s="257" t="s">
        <v>221</v>
      </c>
      <c r="E162" s="357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265"/>
      <c r="Q162" s="357"/>
      <c r="R162" s="358"/>
      <c r="S162" s="358"/>
      <c r="T162" s="358"/>
      <c r="U162" s="358"/>
      <c r="V162" s="358"/>
      <c r="W162" s="358"/>
      <c r="X162" s="358"/>
      <c r="Y162" s="270"/>
      <c r="Z162" s="270"/>
      <c r="AA162" s="270"/>
      <c r="AB162" s="270"/>
    </row>
    <row r="163" spans="1:28" s="271" customFormat="1" ht="56.25" hidden="1">
      <c r="A163" s="268" t="s">
        <v>222</v>
      </c>
      <c r="B163" s="262" t="s">
        <v>849</v>
      </c>
      <c r="C163" s="276"/>
      <c r="D163" s="257" t="s">
        <v>223</v>
      </c>
      <c r="E163" s="357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265"/>
      <c r="Q163" s="357"/>
      <c r="R163" s="358"/>
      <c r="S163" s="358"/>
      <c r="T163" s="358"/>
      <c r="U163" s="358"/>
      <c r="V163" s="358"/>
      <c r="W163" s="358"/>
      <c r="X163" s="358"/>
      <c r="Y163" s="270"/>
      <c r="Z163" s="270"/>
      <c r="AA163" s="270"/>
      <c r="AB163" s="270"/>
    </row>
    <row r="164" spans="1:28" s="278" customFormat="1" ht="56.25" hidden="1">
      <c r="A164" s="268" t="s">
        <v>8</v>
      </c>
      <c r="B164" s="272" t="s">
        <v>850</v>
      </c>
      <c r="C164" s="277"/>
      <c r="D164" s="257" t="s">
        <v>245</v>
      </c>
      <c r="E164" s="359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274"/>
      <c r="Q164" s="359"/>
      <c r="R164" s="360"/>
      <c r="S164" s="360"/>
      <c r="T164" s="360"/>
      <c r="U164" s="360"/>
      <c r="V164" s="360"/>
      <c r="W164" s="360"/>
      <c r="X164" s="360"/>
      <c r="Y164" s="275"/>
      <c r="Z164" s="275"/>
      <c r="AA164" s="275"/>
      <c r="AB164" s="275"/>
    </row>
    <row r="165" spans="1:28" s="271" customFormat="1" ht="236.25" hidden="1">
      <c r="A165" s="261" t="s">
        <v>592</v>
      </c>
      <c r="B165" s="262" t="s">
        <v>851</v>
      </c>
      <c r="C165" s="269"/>
      <c r="D165" s="257" t="s">
        <v>907</v>
      </c>
      <c r="E165" s="357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265"/>
      <c r="Q165" s="357"/>
      <c r="R165" s="358"/>
      <c r="S165" s="358"/>
      <c r="T165" s="358"/>
      <c r="U165" s="358"/>
      <c r="V165" s="358"/>
      <c r="W165" s="358"/>
      <c r="X165" s="358"/>
      <c r="Y165" s="270"/>
      <c r="Z165" s="270"/>
      <c r="AA165" s="270"/>
      <c r="AB165" s="270"/>
    </row>
    <row r="166" spans="1:28" s="271" customFormat="1" ht="78.75" hidden="1">
      <c r="A166" s="261" t="s">
        <v>225</v>
      </c>
      <c r="B166" s="262" t="s">
        <v>852</v>
      </c>
      <c r="C166" s="269"/>
      <c r="D166" s="257" t="s">
        <v>226</v>
      </c>
      <c r="E166" s="357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265"/>
      <c r="Q166" s="357"/>
      <c r="R166" s="358"/>
      <c r="S166" s="358"/>
      <c r="T166" s="358"/>
      <c r="U166" s="358"/>
      <c r="V166" s="358"/>
      <c r="W166" s="358"/>
      <c r="X166" s="358"/>
      <c r="Y166" s="270"/>
      <c r="Z166" s="270"/>
      <c r="AA166" s="270"/>
      <c r="AB166" s="270"/>
    </row>
    <row r="167" spans="1:28" s="271" customFormat="1" ht="90" hidden="1">
      <c r="A167" s="261" t="s">
        <v>227</v>
      </c>
      <c r="B167" s="262" t="s">
        <v>853</v>
      </c>
      <c r="C167" s="269"/>
      <c r="D167" s="257" t="s">
        <v>228</v>
      </c>
      <c r="E167" s="357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265"/>
      <c r="Q167" s="357"/>
      <c r="R167" s="358"/>
      <c r="S167" s="358"/>
      <c r="T167" s="358"/>
      <c r="U167" s="358"/>
      <c r="V167" s="358"/>
      <c r="W167" s="358"/>
      <c r="X167" s="358"/>
      <c r="Y167" s="270"/>
      <c r="Z167" s="270"/>
      <c r="AA167" s="270"/>
      <c r="AB167" s="270"/>
    </row>
    <row r="168" spans="1:28" s="271" customFormat="1" ht="33.75" hidden="1">
      <c r="A168" s="261" t="s">
        <v>229</v>
      </c>
      <c r="B168" s="262" t="s">
        <v>854</v>
      </c>
      <c r="C168" s="269"/>
      <c r="D168" s="257" t="s">
        <v>230</v>
      </c>
      <c r="E168" s="357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265"/>
      <c r="Q168" s="357"/>
      <c r="R168" s="358"/>
      <c r="S168" s="358"/>
      <c r="T168" s="358"/>
      <c r="U168" s="358"/>
      <c r="V168" s="358"/>
      <c r="W168" s="358"/>
      <c r="X168" s="358"/>
      <c r="Y168" s="270"/>
      <c r="Z168" s="270"/>
      <c r="AA168" s="270"/>
      <c r="AB168" s="270"/>
    </row>
    <row r="169" spans="1:28" s="271" customFormat="1" ht="33.75" hidden="1">
      <c r="A169" s="268" t="s">
        <v>0</v>
      </c>
      <c r="B169" s="279" t="s">
        <v>855</v>
      </c>
      <c r="C169" s="280"/>
      <c r="D169" s="281" t="s">
        <v>1</v>
      </c>
      <c r="E169" s="361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282"/>
      <c r="Q169" s="361"/>
      <c r="R169" s="362"/>
      <c r="S169" s="362"/>
      <c r="T169" s="362"/>
      <c r="U169" s="362"/>
      <c r="V169" s="362"/>
      <c r="W169" s="362"/>
      <c r="X169" s="362"/>
      <c r="Y169" s="283"/>
      <c r="Z169" s="283"/>
      <c r="AA169" s="283"/>
      <c r="AB169" s="283"/>
    </row>
    <row r="170" spans="1:28" s="271" customFormat="1" ht="45" hidden="1">
      <c r="A170" s="268" t="s">
        <v>597</v>
      </c>
      <c r="B170" s="272" t="s">
        <v>362</v>
      </c>
      <c r="C170" s="273" t="s">
        <v>547</v>
      </c>
      <c r="D170" s="257" t="s">
        <v>135</v>
      </c>
      <c r="E170" s="359"/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  <c r="P170" s="274"/>
      <c r="Q170" s="359"/>
      <c r="R170" s="360"/>
      <c r="S170" s="360"/>
      <c r="T170" s="360"/>
      <c r="U170" s="360"/>
      <c r="V170" s="360"/>
      <c r="W170" s="360"/>
      <c r="X170" s="360"/>
      <c r="Y170" s="275"/>
      <c r="Z170" s="275"/>
      <c r="AA170" s="275"/>
      <c r="AB170" s="275"/>
    </row>
    <row r="171" spans="1:28" s="271" customFormat="1" ht="22.5" hidden="1">
      <c r="A171" s="261" t="s">
        <v>579</v>
      </c>
      <c r="B171" s="262" t="s">
        <v>856</v>
      </c>
      <c r="C171" s="269"/>
      <c r="D171" s="257" t="s">
        <v>580</v>
      </c>
      <c r="E171" s="357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265"/>
      <c r="Q171" s="357"/>
      <c r="R171" s="358"/>
      <c r="S171" s="358"/>
      <c r="T171" s="358"/>
      <c r="U171" s="358"/>
      <c r="V171" s="358"/>
      <c r="W171" s="358"/>
      <c r="X171" s="358"/>
      <c r="Y171" s="270"/>
      <c r="Z171" s="270"/>
      <c r="AA171" s="270"/>
      <c r="AB171" s="270"/>
    </row>
    <row r="172" spans="1:28" s="271" customFormat="1" ht="22.5" hidden="1">
      <c r="A172" s="261" t="s">
        <v>648</v>
      </c>
      <c r="B172" s="262" t="s">
        <v>857</v>
      </c>
      <c r="C172" s="269"/>
      <c r="D172" s="257" t="s">
        <v>685</v>
      </c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265"/>
      <c r="Q172" s="357"/>
      <c r="R172" s="358"/>
      <c r="S172" s="358"/>
      <c r="T172" s="358"/>
      <c r="U172" s="358"/>
      <c r="V172" s="358"/>
      <c r="W172" s="358"/>
      <c r="X172" s="358"/>
      <c r="Y172" s="270"/>
      <c r="Z172" s="270"/>
      <c r="AA172" s="270"/>
      <c r="AB172" s="270"/>
    </row>
    <row r="173" spans="1:28" s="271" customFormat="1" ht="67.5" hidden="1">
      <c r="A173" s="261" t="s">
        <v>12</v>
      </c>
      <c r="B173" s="262" t="s">
        <v>858</v>
      </c>
      <c r="C173" s="269"/>
      <c r="D173" s="257" t="s">
        <v>13</v>
      </c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265"/>
      <c r="Q173" s="357"/>
      <c r="R173" s="358"/>
      <c r="S173" s="358"/>
      <c r="T173" s="358"/>
      <c r="U173" s="358"/>
      <c r="V173" s="358"/>
      <c r="W173" s="358"/>
      <c r="X173" s="358"/>
      <c r="Y173" s="270"/>
      <c r="Z173" s="270"/>
      <c r="AA173" s="270"/>
      <c r="AB173" s="270"/>
    </row>
    <row r="174" spans="1:28" s="278" customFormat="1" ht="112.5" hidden="1">
      <c r="A174" s="268" t="s">
        <v>14</v>
      </c>
      <c r="B174" s="272" t="s">
        <v>859</v>
      </c>
      <c r="C174" s="277"/>
      <c r="D174" s="257" t="s">
        <v>15</v>
      </c>
      <c r="E174" s="359"/>
      <c r="F174" s="360"/>
      <c r="G174" s="360"/>
      <c r="H174" s="360"/>
      <c r="I174" s="360"/>
      <c r="J174" s="360"/>
      <c r="K174" s="360"/>
      <c r="L174" s="360"/>
      <c r="M174" s="360"/>
      <c r="N174" s="360"/>
      <c r="O174" s="360"/>
      <c r="P174" s="274"/>
      <c r="Q174" s="359"/>
      <c r="R174" s="360"/>
      <c r="S174" s="360"/>
      <c r="T174" s="360"/>
      <c r="U174" s="360"/>
      <c r="V174" s="360"/>
      <c r="W174" s="360"/>
      <c r="X174" s="360"/>
      <c r="Y174" s="275"/>
      <c r="Z174" s="275"/>
      <c r="AA174" s="275"/>
      <c r="AB174" s="275"/>
    </row>
    <row r="175" spans="1:28" s="271" customFormat="1" ht="67.5" hidden="1">
      <c r="A175" s="268" t="s">
        <v>660</v>
      </c>
      <c r="B175" s="284" t="s">
        <v>860</v>
      </c>
      <c r="C175" s="285"/>
      <c r="D175" s="286" t="s">
        <v>585</v>
      </c>
      <c r="E175" s="363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265"/>
      <c r="Q175" s="363"/>
      <c r="R175" s="358"/>
      <c r="S175" s="358"/>
      <c r="T175" s="358"/>
      <c r="U175" s="358"/>
      <c r="V175" s="358"/>
      <c r="W175" s="358"/>
      <c r="X175" s="358"/>
      <c r="Y175" s="270"/>
      <c r="Z175" s="270"/>
      <c r="AA175" s="270"/>
      <c r="AB175" s="270"/>
    </row>
    <row r="176" spans="1:28" s="271" customFormat="1" ht="269.25" customHeight="1" hidden="1">
      <c r="A176" s="287" t="s">
        <v>621</v>
      </c>
      <c r="B176" s="288" t="s">
        <v>861</v>
      </c>
      <c r="C176" s="289"/>
      <c r="D176" s="290" t="s">
        <v>176</v>
      </c>
      <c r="E176" s="364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282"/>
      <c r="Q176" s="364"/>
      <c r="R176" s="362"/>
      <c r="S176" s="362"/>
      <c r="T176" s="362"/>
      <c r="U176" s="362"/>
      <c r="V176" s="362"/>
      <c r="W176" s="362"/>
      <c r="X176" s="362"/>
      <c r="Y176" s="283"/>
      <c r="Z176" s="283"/>
      <c r="AA176" s="283"/>
      <c r="AB176" s="283"/>
    </row>
    <row r="177" spans="1:28" s="291" customFormat="1" ht="157.5" hidden="1">
      <c r="A177" s="287" t="s">
        <v>661</v>
      </c>
      <c r="B177" s="284" t="s">
        <v>363</v>
      </c>
      <c r="C177" s="285"/>
      <c r="D177" s="286" t="s">
        <v>622</v>
      </c>
      <c r="E177" s="365"/>
      <c r="F177" s="360" t="s">
        <v>550</v>
      </c>
      <c r="G177" s="360"/>
      <c r="H177" s="360" t="s">
        <v>550</v>
      </c>
      <c r="I177" s="360"/>
      <c r="J177" s="360" t="s">
        <v>550</v>
      </c>
      <c r="K177" s="360"/>
      <c r="L177" s="360" t="s">
        <v>550</v>
      </c>
      <c r="M177" s="360"/>
      <c r="N177" s="360" t="s">
        <v>550</v>
      </c>
      <c r="O177" s="360"/>
      <c r="P177" s="274" t="s">
        <v>550</v>
      </c>
      <c r="Q177" s="365"/>
      <c r="R177" s="360" t="s">
        <v>550</v>
      </c>
      <c r="S177" s="360"/>
      <c r="T177" s="360" t="s">
        <v>550</v>
      </c>
      <c r="U177" s="360"/>
      <c r="V177" s="360" t="s">
        <v>550</v>
      </c>
      <c r="W177" s="360"/>
      <c r="X177" s="360" t="s">
        <v>550</v>
      </c>
      <c r="Y177" s="275"/>
      <c r="Z177" s="275" t="s">
        <v>550</v>
      </c>
      <c r="AA177" s="275"/>
      <c r="AB177" s="275" t="s">
        <v>550</v>
      </c>
    </row>
    <row r="178" spans="1:28" s="271" customFormat="1" ht="80.25" customHeight="1" hidden="1">
      <c r="A178" s="268" t="s">
        <v>463</v>
      </c>
      <c r="B178" s="292" t="s">
        <v>862</v>
      </c>
      <c r="C178" s="293"/>
      <c r="D178" s="294" t="s">
        <v>586</v>
      </c>
      <c r="E178" s="363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265"/>
      <c r="Q178" s="363"/>
      <c r="R178" s="358"/>
      <c r="S178" s="358"/>
      <c r="T178" s="358"/>
      <c r="U178" s="358"/>
      <c r="V178" s="358"/>
      <c r="W178" s="358"/>
      <c r="X178" s="358"/>
      <c r="Y178" s="270"/>
      <c r="Z178" s="270"/>
      <c r="AA178" s="270"/>
      <c r="AB178" s="270"/>
    </row>
    <row r="179" spans="1:28" s="271" customFormat="1" ht="90" hidden="1">
      <c r="A179" s="268" t="s">
        <v>659</v>
      </c>
      <c r="B179" s="284" t="s">
        <v>863</v>
      </c>
      <c r="C179" s="285"/>
      <c r="D179" s="286" t="s">
        <v>587</v>
      </c>
      <c r="E179" s="363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265"/>
      <c r="Q179" s="363"/>
      <c r="R179" s="358"/>
      <c r="S179" s="358"/>
      <c r="T179" s="358"/>
      <c r="U179" s="358"/>
      <c r="V179" s="358"/>
      <c r="W179" s="358"/>
      <c r="X179" s="358"/>
      <c r="Y179" s="270"/>
      <c r="Z179" s="270"/>
      <c r="AA179" s="270"/>
      <c r="AB179" s="270"/>
    </row>
    <row r="180" spans="1:28" s="271" customFormat="1" ht="45" hidden="1">
      <c r="A180" s="268" t="s">
        <v>754</v>
      </c>
      <c r="B180" s="284" t="s">
        <v>864</v>
      </c>
      <c r="C180" s="285"/>
      <c r="D180" s="286" t="s">
        <v>755</v>
      </c>
      <c r="E180" s="363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265"/>
      <c r="Q180" s="363"/>
      <c r="R180" s="358"/>
      <c r="S180" s="358"/>
      <c r="T180" s="358"/>
      <c r="U180" s="358"/>
      <c r="V180" s="358"/>
      <c r="W180" s="358"/>
      <c r="X180" s="358"/>
      <c r="Y180" s="270"/>
      <c r="Z180" s="270"/>
      <c r="AA180" s="270"/>
      <c r="AB180" s="270"/>
    </row>
    <row r="181" spans="1:28" s="297" customFormat="1" ht="14.25" hidden="1">
      <c r="A181" s="295" t="s">
        <v>555</v>
      </c>
      <c r="B181" s="288"/>
      <c r="C181" s="289"/>
      <c r="D181" s="296"/>
      <c r="E181" s="364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282"/>
      <c r="Q181" s="364"/>
      <c r="R181" s="362"/>
      <c r="S181" s="362"/>
      <c r="T181" s="362"/>
      <c r="U181" s="362"/>
      <c r="V181" s="362"/>
      <c r="W181" s="362"/>
      <c r="X181" s="362"/>
      <c r="Y181" s="283"/>
      <c r="Z181" s="283"/>
      <c r="AA181" s="283"/>
      <c r="AB181" s="283"/>
    </row>
    <row r="182" spans="1:28" s="271" customFormat="1" ht="22.5" hidden="1">
      <c r="A182" s="295" t="s">
        <v>672</v>
      </c>
      <c r="B182" s="262" t="s">
        <v>865</v>
      </c>
      <c r="C182" s="276"/>
      <c r="D182" s="298" t="s">
        <v>721</v>
      </c>
      <c r="E182" s="365"/>
      <c r="F182" s="360" t="s">
        <v>550</v>
      </c>
      <c r="G182" s="360"/>
      <c r="H182" s="360" t="s">
        <v>550</v>
      </c>
      <c r="I182" s="360"/>
      <c r="J182" s="360" t="s">
        <v>550</v>
      </c>
      <c r="K182" s="360"/>
      <c r="L182" s="360" t="s">
        <v>550</v>
      </c>
      <c r="M182" s="360"/>
      <c r="N182" s="360" t="s">
        <v>550</v>
      </c>
      <c r="O182" s="360"/>
      <c r="P182" s="274" t="s">
        <v>550</v>
      </c>
      <c r="Q182" s="365"/>
      <c r="R182" s="360" t="s">
        <v>550</v>
      </c>
      <c r="S182" s="360"/>
      <c r="T182" s="360" t="s">
        <v>550</v>
      </c>
      <c r="U182" s="360"/>
      <c r="V182" s="360" t="s">
        <v>550</v>
      </c>
      <c r="W182" s="360"/>
      <c r="X182" s="360" t="s">
        <v>550</v>
      </c>
      <c r="Y182" s="275"/>
      <c r="Z182" s="275" t="s">
        <v>550</v>
      </c>
      <c r="AA182" s="275"/>
      <c r="AB182" s="275" t="s">
        <v>550</v>
      </c>
    </row>
    <row r="183" spans="1:28" s="271" customFormat="1" ht="33.75" hidden="1">
      <c r="A183" s="295" t="s">
        <v>540</v>
      </c>
      <c r="B183" s="272" t="s">
        <v>866</v>
      </c>
      <c r="C183" s="273"/>
      <c r="D183" s="257" t="s">
        <v>723</v>
      </c>
      <c r="E183" s="365"/>
      <c r="F183" s="360" t="s">
        <v>550</v>
      </c>
      <c r="G183" s="360"/>
      <c r="H183" s="360" t="s">
        <v>550</v>
      </c>
      <c r="I183" s="360"/>
      <c r="J183" s="360" t="s">
        <v>550</v>
      </c>
      <c r="K183" s="360"/>
      <c r="L183" s="360" t="s">
        <v>550</v>
      </c>
      <c r="M183" s="360"/>
      <c r="N183" s="360" t="s">
        <v>550</v>
      </c>
      <c r="O183" s="360"/>
      <c r="P183" s="274" t="s">
        <v>550</v>
      </c>
      <c r="Q183" s="365"/>
      <c r="R183" s="360" t="s">
        <v>550</v>
      </c>
      <c r="S183" s="360"/>
      <c r="T183" s="360" t="s">
        <v>550</v>
      </c>
      <c r="U183" s="360"/>
      <c r="V183" s="360" t="s">
        <v>550</v>
      </c>
      <c r="W183" s="360"/>
      <c r="X183" s="360" t="s">
        <v>550</v>
      </c>
      <c r="Y183" s="275"/>
      <c r="Z183" s="275" t="s">
        <v>550</v>
      </c>
      <c r="AA183" s="275"/>
      <c r="AB183" s="275" t="s">
        <v>550</v>
      </c>
    </row>
    <row r="184" spans="1:28" s="297" customFormat="1" ht="14.25" hidden="1">
      <c r="A184" s="299" t="s">
        <v>568</v>
      </c>
      <c r="B184" s="300"/>
      <c r="C184" s="301"/>
      <c r="D184" s="302"/>
      <c r="E184" s="365"/>
      <c r="F184" s="360" t="s">
        <v>550</v>
      </c>
      <c r="G184" s="360"/>
      <c r="H184" s="360" t="s">
        <v>550</v>
      </c>
      <c r="I184" s="360"/>
      <c r="J184" s="360" t="s">
        <v>550</v>
      </c>
      <c r="K184" s="360"/>
      <c r="L184" s="360" t="s">
        <v>550</v>
      </c>
      <c r="M184" s="360"/>
      <c r="N184" s="360" t="s">
        <v>550</v>
      </c>
      <c r="O184" s="360"/>
      <c r="P184" s="274" t="s">
        <v>550</v>
      </c>
      <c r="Q184" s="365"/>
      <c r="R184" s="360" t="s">
        <v>550</v>
      </c>
      <c r="S184" s="360"/>
      <c r="T184" s="360" t="s">
        <v>550</v>
      </c>
      <c r="U184" s="360"/>
      <c r="V184" s="360" t="s">
        <v>550</v>
      </c>
      <c r="W184" s="360"/>
      <c r="X184" s="360" t="s">
        <v>550</v>
      </c>
      <c r="Y184" s="275"/>
      <c r="Z184" s="275" t="s">
        <v>550</v>
      </c>
      <c r="AA184" s="275"/>
      <c r="AB184" s="275" t="s">
        <v>550</v>
      </c>
    </row>
    <row r="185" spans="1:28" s="271" customFormat="1" ht="22.5" hidden="1">
      <c r="A185" s="299" t="s">
        <v>163</v>
      </c>
      <c r="B185" s="303" t="s">
        <v>364</v>
      </c>
      <c r="C185" s="276">
        <v>661</v>
      </c>
      <c r="D185" s="304" t="s">
        <v>816</v>
      </c>
      <c r="E185" s="365"/>
      <c r="F185" s="360" t="s">
        <v>550</v>
      </c>
      <c r="G185" s="360"/>
      <c r="H185" s="360" t="s">
        <v>550</v>
      </c>
      <c r="I185" s="360"/>
      <c r="J185" s="360" t="s">
        <v>550</v>
      </c>
      <c r="K185" s="360"/>
      <c r="L185" s="360" t="s">
        <v>550</v>
      </c>
      <c r="M185" s="360"/>
      <c r="N185" s="360" t="s">
        <v>550</v>
      </c>
      <c r="O185" s="360"/>
      <c r="P185" s="274" t="s">
        <v>550</v>
      </c>
      <c r="Q185" s="365"/>
      <c r="R185" s="360" t="s">
        <v>550</v>
      </c>
      <c r="S185" s="360"/>
      <c r="T185" s="360" t="s">
        <v>550</v>
      </c>
      <c r="U185" s="360"/>
      <c r="V185" s="360" t="s">
        <v>550</v>
      </c>
      <c r="W185" s="360"/>
      <c r="X185" s="360" t="s">
        <v>550</v>
      </c>
      <c r="Y185" s="275"/>
      <c r="Z185" s="275" t="s">
        <v>550</v>
      </c>
      <c r="AA185" s="275"/>
      <c r="AB185" s="275" t="s">
        <v>550</v>
      </c>
    </row>
    <row r="186" spans="1:28" s="271" customFormat="1" ht="14.25" hidden="1">
      <c r="A186" s="305" t="s">
        <v>568</v>
      </c>
      <c r="B186" s="300"/>
      <c r="C186" s="301"/>
      <c r="D186" s="302"/>
      <c r="E186" s="365"/>
      <c r="F186" s="360" t="s">
        <v>550</v>
      </c>
      <c r="G186" s="360"/>
      <c r="H186" s="360" t="s">
        <v>550</v>
      </c>
      <c r="I186" s="360"/>
      <c r="J186" s="360" t="s">
        <v>550</v>
      </c>
      <c r="K186" s="360"/>
      <c r="L186" s="360" t="s">
        <v>550</v>
      </c>
      <c r="M186" s="360"/>
      <c r="N186" s="360" t="s">
        <v>550</v>
      </c>
      <c r="O186" s="360"/>
      <c r="P186" s="274" t="s">
        <v>550</v>
      </c>
      <c r="Q186" s="365"/>
      <c r="R186" s="360" t="s">
        <v>550</v>
      </c>
      <c r="S186" s="360"/>
      <c r="T186" s="360" t="s">
        <v>550</v>
      </c>
      <c r="U186" s="360"/>
      <c r="V186" s="360" t="s">
        <v>550</v>
      </c>
      <c r="W186" s="360"/>
      <c r="X186" s="360" t="s">
        <v>550</v>
      </c>
      <c r="Y186" s="275"/>
      <c r="Z186" s="275" t="s">
        <v>550</v>
      </c>
      <c r="AA186" s="275"/>
      <c r="AB186" s="275" t="s">
        <v>550</v>
      </c>
    </row>
    <row r="187" spans="1:28" s="271" customFormat="1" ht="22.5" hidden="1">
      <c r="A187" s="305" t="s">
        <v>169</v>
      </c>
      <c r="B187" s="303" t="s">
        <v>365</v>
      </c>
      <c r="C187" s="276">
        <v>662</v>
      </c>
      <c r="D187" s="304" t="s">
        <v>816</v>
      </c>
      <c r="E187" s="365"/>
      <c r="F187" s="360" t="s">
        <v>550</v>
      </c>
      <c r="G187" s="360"/>
      <c r="H187" s="360" t="s">
        <v>550</v>
      </c>
      <c r="I187" s="360"/>
      <c r="J187" s="360" t="s">
        <v>550</v>
      </c>
      <c r="K187" s="360"/>
      <c r="L187" s="360" t="s">
        <v>550</v>
      </c>
      <c r="M187" s="360"/>
      <c r="N187" s="360" t="s">
        <v>550</v>
      </c>
      <c r="O187" s="360"/>
      <c r="P187" s="274" t="s">
        <v>550</v>
      </c>
      <c r="Q187" s="365"/>
      <c r="R187" s="360" t="s">
        <v>550</v>
      </c>
      <c r="S187" s="360"/>
      <c r="T187" s="360" t="s">
        <v>550</v>
      </c>
      <c r="U187" s="360"/>
      <c r="V187" s="360" t="s">
        <v>550</v>
      </c>
      <c r="W187" s="360"/>
      <c r="X187" s="360" t="s">
        <v>550</v>
      </c>
      <c r="Y187" s="275"/>
      <c r="Z187" s="275" t="s">
        <v>550</v>
      </c>
      <c r="AA187" s="275"/>
      <c r="AB187" s="275" t="s">
        <v>550</v>
      </c>
    </row>
    <row r="188" spans="1:28" s="271" customFormat="1" ht="33.75" hidden="1">
      <c r="A188" s="305" t="s">
        <v>166</v>
      </c>
      <c r="B188" s="306" t="s">
        <v>366</v>
      </c>
      <c r="C188" s="273">
        <v>663</v>
      </c>
      <c r="D188" s="307" t="s">
        <v>816</v>
      </c>
      <c r="E188" s="365"/>
      <c r="F188" s="360" t="s">
        <v>550</v>
      </c>
      <c r="G188" s="360"/>
      <c r="H188" s="360" t="s">
        <v>550</v>
      </c>
      <c r="I188" s="360"/>
      <c r="J188" s="360" t="s">
        <v>550</v>
      </c>
      <c r="K188" s="360"/>
      <c r="L188" s="360" t="s">
        <v>550</v>
      </c>
      <c r="M188" s="360"/>
      <c r="N188" s="360" t="s">
        <v>550</v>
      </c>
      <c r="O188" s="360"/>
      <c r="P188" s="274" t="s">
        <v>550</v>
      </c>
      <c r="Q188" s="365"/>
      <c r="R188" s="360" t="s">
        <v>550</v>
      </c>
      <c r="S188" s="360"/>
      <c r="T188" s="360" t="s">
        <v>550</v>
      </c>
      <c r="U188" s="360"/>
      <c r="V188" s="360" t="s">
        <v>550</v>
      </c>
      <c r="W188" s="360"/>
      <c r="X188" s="360" t="s">
        <v>550</v>
      </c>
      <c r="Y188" s="275"/>
      <c r="Z188" s="275" t="s">
        <v>550</v>
      </c>
      <c r="AA188" s="275"/>
      <c r="AB188" s="275" t="s">
        <v>550</v>
      </c>
    </row>
    <row r="189" spans="1:28" s="271" customFormat="1" ht="22.5" hidden="1">
      <c r="A189" s="305" t="s">
        <v>170</v>
      </c>
      <c r="B189" s="306" t="s">
        <v>367</v>
      </c>
      <c r="C189" s="273">
        <v>664</v>
      </c>
      <c r="D189" s="307" t="s">
        <v>816</v>
      </c>
      <c r="E189" s="365"/>
      <c r="F189" s="360" t="s">
        <v>550</v>
      </c>
      <c r="G189" s="360"/>
      <c r="H189" s="360" t="s">
        <v>550</v>
      </c>
      <c r="I189" s="360"/>
      <c r="J189" s="360" t="s">
        <v>550</v>
      </c>
      <c r="K189" s="360"/>
      <c r="L189" s="360" t="s">
        <v>550</v>
      </c>
      <c r="M189" s="360"/>
      <c r="N189" s="360" t="s">
        <v>550</v>
      </c>
      <c r="O189" s="360"/>
      <c r="P189" s="274" t="s">
        <v>550</v>
      </c>
      <c r="Q189" s="365"/>
      <c r="R189" s="360" t="s">
        <v>550</v>
      </c>
      <c r="S189" s="360"/>
      <c r="T189" s="360" t="s">
        <v>550</v>
      </c>
      <c r="U189" s="360"/>
      <c r="V189" s="360" t="s">
        <v>550</v>
      </c>
      <c r="W189" s="360"/>
      <c r="X189" s="360" t="s">
        <v>550</v>
      </c>
      <c r="Y189" s="275"/>
      <c r="Z189" s="275" t="s">
        <v>550</v>
      </c>
      <c r="AA189" s="275"/>
      <c r="AB189" s="275" t="s">
        <v>550</v>
      </c>
    </row>
    <row r="190" spans="1:28" s="271" customFormat="1" ht="22.5" hidden="1">
      <c r="A190" s="305" t="s">
        <v>167</v>
      </c>
      <c r="B190" s="306" t="s">
        <v>368</v>
      </c>
      <c r="C190" s="273">
        <v>665</v>
      </c>
      <c r="D190" s="307" t="s">
        <v>816</v>
      </c>
      <c r="E190" s="365"/>
      <c r="F190" s="360" t="s">
        <v>550</v>
      </c>
      <c r="G190" s="360"/>
      <c r="H190" s="360" t="s">
        <v>550</v>
      </c>
      <c r="I190" s="360"/>
      <c r="J190" s="360" t="s">
        <v>550</v>
      </c>
      <c r="K190" s="360"/>
      <c r="L190" s="360" t="s">
        <v>550</v>
      </c>
      <c r="M190" s="360"/>
      <c r="N190" s="360" t="s">
        <v>550</v>
      </c>
      <c r="O190" s="360"/>
      <c r="P190" s="274" t="s">
        <v>550</v>
      </c>
      <c r="Q190" s="365"/>
      <c r="R190" s="360" t="s">
        <v>550</v>
      </c>
      <c r="S190" s="360"/>
      <c r="T190" s="360" t="s">
        <v>550</v>
      </c>
      <c r="U190" s="360"/>
      <c r="V190" s="360" t="s">
        <v>550</v>
      </c>
      <c r="W190" s="360"/>
      <c r="X190" s="360" t="s">
        <v>550</v>
      </c>
      <c r="Y190" s="275"/>
      <c r="Z190" s="275" t="s">
        <v>550</v>
      </c>
      <c r="AA190" s="275"/>
      <c r="AB190" s="275" t="s">
        <v>550</v>
      </c>
    </row>
    <row r="191" spans="1:28" s="271" customFormat="1" ht="22.5" hidden="1">
      <c r="A191" s="305" t="s">
        <v>168</v>
      </c>
      <c r="B191" s="306" t="s">
        <v>40</v>
      </c>
      <c r="C191" s="273">
        <v>666</v>
      </c>
      <c r="D191" s="307" t="s">
        <v>816</v>
      </c>
      <c r="E191" s="365"/>
      <c r="F191" s="360" t="s">
        <v>550</v>
      </c>
      <c r="G191" s="360"/>
      <c r="H191" s="360" t="s">
        <v>550</v>
      </c>
      <c r="I191" s="360"/>
      <c r="J191" s="360" t="s">
        <v>550</v>
      </c>
      <c r="K191" s="360"/>
      <c r="L191" s="360" t="s">
        <v>550</v>
      </c>
      <c r="M191" s="360"/>
      <c r="N191" s="360" t="s">
        <v>550</v>
      </c>
      <c r="O191" s="360"/>
      <c r="P191" s="274" t="s">
        <v>550</v>
      </c>
      <c r="Q191" s="365"/>
      <c r="R191" s="360" t="s">
        <v>550</v>
      </c>
      <c r="S191" s="360"/>
      <c r="T191" s="360" t="s">
        <v>550</v>
      </c>
      <c r="U191" s="360"/>
      <c r="V191" s="360" t="s">
        <v>550</v>
      </c>
      <c r="W191" s="360"/>
      <c r="X191" s="360" t="s">
        <v>550</v>
      </c>
      <c r="Y191" s="275"/>
      <c r="Z191" s="275" t="s">
        <v>550</v>
      </c>
      <c r="AA191" s="275"/>
      <c r="AB191" s="275" t="s">
        <v>550</v>
      </c>
    </row>
    <row r="192" spans="1:28" s="271" customFormat="1" ht="22.5" hidden="1">
      <c r="A192" s="299" t="s">
        <v>451</v>
      </c>
      <c r="B192" s="306" t="s">
        <v>369</v>
      </c>
      <c r="C192" s="273">
        <v>667</v>
      </c>
      <c r="D192" s="307" t="s">
        <v>723</v>
      </c>
      <c r="E192" s="365"/>
      <c r="F192" s="360" t="s">
        <v>550</v>
      </c>
      <c r="G192" s="360"/>
      <c r="H192" s="360" t="s">
        <v>550</v>
      </c>
      <c r="I192" s="360"/>
      <c r="J192" s="360" t="s">
        <v>550</v>
      </c>
      <c r="K192" s="360"/>
      <c r="L192" s="360" t="s">
        <v>550</v>
      </c>
      <c r="M192" s="360"/>
      <c r="N192" s="360" t="s">
        <v>550</v>
      </c>
      <c r="O192" s="360"/>
      <c r="P192" s="274" t="s">
        <v>550</v>
      </c>
      <c r="Q192" s="365"/>
      <c r="R192" s="360" t="s">
        <v>550</v>
      </c>
      <c r="S192" s="360"/>
      <c r="T192" s="360" t="s">
        <v>550</v>
      </c>
      <c r="U192" s="360"/>
      <c r="V192" s="360" t="s">
        <v>550</v>
      </c>
      <c r="W192" s="360"/>
      <c r="X192" s="360" t="s">
        <v>550</v>
      </c>
      <c r="Y192" s="275"/>
      <c r="Z192" s="275" t="s">
        <v>550</v>
      </c>
      <c r="AA192" s="275"/>
      <c r="AB192" s="275" t="s">
        <v>550</v>
      </c>
    </row>
    <row r="193" spans="1:28" s="271" customFormat="1" ht="33.75" hidden="1">
      <c r="A193" s="295" t="s">
        <v>164</v>
      </c>
      <c r="B193" s="272" t="s">
        <v>867</v>
      </c>
      <c r="C193" s="273"/>
      <c r="D193" s="257" t="s">
        <v>724</v>
      </c>
      <c r="E193" s="365"/>
      <c r="F193" s="360" t="s">
        <v>550</v>
      </c>
      <c r="G193" s="360"/>
      <c r="H193" s="360" t="s">
        <v>550</v>
      </c>
      <c r="I193" s="360"/>
      <c r="J193" s="360" t="s">
        <v>550</v>
      </c>
      <c r="K193" s="360"/>
      <c r="L193" s="360" t="s">
        <v>550</v>
      </c>
      <c r="M193" s="360"/>
      <c r="N193" s="360" t="s">
        <v>550</v>
      </c>
      <c r="O193" s="360"/>
      <c r="P193" s="274" t="s">
        <v>550</v>
      </c>
      <c r="Q193" s="365"/>
      <c r="R193" s="360" t="s">
        <v>550</v>
      </c>
      <c r="S193" s="360"/>
      <c r="T193" s="360" t="s">
        <v>550</v>
      </c>
      <c r="U193" s="360"/>
      <c r="V193" s="360" t="s">
        <v>550</v>
      </c>
      <c r="W193" s="360"/>
      <c r="X193" s="360" t="s">
        <v>550</v>
      </c>
      <c r="Y193" s="275"/>
      <c r="Z193" s="275" t="s">
        <v>550</v>
      </c>
      <c r="AA193" s="275"/>
      <c r="AB193" s="275" t="s">
        <v>550</v>
      </c>
    </row>
    <row r="194" spans="1:28" s="271" customFormat="1" ht="14.25" hidden="1">
      <c r="A194" s="299" t="s">
        <v>568</v>
      </c>
      <c r="B194" s="300"/>
      <c r="C194" s="301"/>
      <c r="D194" s="302"/>
      <c r="E194" s="365"/>
      <c r="F194" s="360" t="s">
        <v>550</v>
      </c>
      <c r="G194" s="360"/>
      <c r="H194" s="360" t="s">
        <v>550</v>
      </c>
      <c r="I194" s="360"/>
      <c r="J194" s="360" t="s">
        <v>550</v>
      </c>
      <c r="K194" s="360"/>
      <c r="L194" s="360" t="s">
        <v>550</v>
      </c>
      <c r="M194" s="360"/>
      <c r="N194" s="360" t="s">
        <v>550</v>
      </c>
      <c r="O194" s="360"/>
      <c r="P194" s="274" t="s">
        <v>550</v>
      </c>
      <c r="Q194" s="365"/>
      <c r="R194" s="360" t="s">
        <v>550</v>
      </c>
      <c r="S194" s="360"/>
      <c r="T194" s="360" t="s">
        <v>550</v>
      </c>
      <c r="U194" s="360"/>
      <c r="V194" s="360" t="s">
        <v>550</v>
      </c>
      <c r="W194" s="360"/>
      <c r="X194" s="360" t="s">
        <v>550</v>
      </c>
      <c r="Y194" s="275"/>
      <c r="Z194" s="275" t="s">
        <v>550</v>
      </c>
      <c r="AA194" s="275"/>
      <c r="AB194" s="275" t="s">
        <v>550</v>
      </c>
    </row>
    <row r="195" spans="1:28" s="271" customFormat="1" ht="22.5" hidden="1">
      <c r="A195" s="299" t="s">
        <v>450</v>
      </c>
      <c r="B195" s="303" t="s">
        <v>370</v>
      </c>
      <c r="C195" s="276">
        <v>671</v>
      </c>
      <c r="D195" s="304" t="s">
        <v>817</v>
      </c>
      <c r="E195" s="365"/>
      <c r="F195" s="360" t="s">
        <v>550</v>
      </c>
      <c r="G195" s="360"/>
      <c r="H195" s="360" t="s">
        <v>550</v>
      </c>
      <c r="I195" s="360"/>
      <c r="J195" s="360" t="s">
        <v>550</v>
      </c>
      <c r="K195" s="360"/>
      <c r="L195" s="360" t="s">
        <v>550</v>
      </c>
      <c r="M195" s="360"/>
      <c r="N195" s="360" t="s">
        <v>550</v>
      </c>
      <c r="O195" s="360"/>
      <c r="P195" s="274" t="s">
        <v>550</v>
      </c>
      <c r="Q195" s="365"/>
      <c r="R195" s="360" t="s">
        <v>550</v>
      </c>
      <c r="S195" s="360"/>
      <c r="T195" s="360" t="s">
        <v>550</v>
      </c>
      <c r="U195" s="360"/>
      <c r="V195" s="360" t="s">
        <v>550</v>
      </c>
      <c r="W195" s="360"/>
      <c r="X195" s="360" t="s">
        <v>550</v>
      </c>
      <c r="Y195" s="275"/>
      <c r="Z195" s="275" t="s">
        <v>550</v>
      </c>
      <c r="AA195" s="275"/>
      <c r="AB195" s="275" t="s">
        <v>550</v>
      </c>
    </row>
    <row r="196" spans="1:28" s="271" customFormat="1" ht="14.25" hidden="1">
      <c r="A196" s="305" t="s">
        <v>568</v>
      </c>
      <c r="B196" s="300"/>
      <c r="C196" s="301"/>
      <c r="D196" s="302"/>
      <c r="E196" s="365"/>
      <c r="F196" s="360" t="s">
        <v>550</v>
      </c>
      <c r="G196" s="360"/>
      <c r="H196" s="360" t="s">
        <v>550</v>
      </c>
      <c r="I196" s="360"/>
      <c r="J196" s="360" t="s">
        <v>550</v>
      </c>
      <c r="K196" s="360"/>
      <c r="L196" s="360" t="s">
        <v>550</v>
      </c>
      <c r="M196" s="360"/>
      <c r="N196" s="360" t="s">
        <v>550</v>
      </c>
      <c r="O196" s="360"/>
      <c r="P196" s="274" t="s">
        <v>550</v>
      </c>
      <c r="Q196" s="365"/>
      <c r="R196" s="360" t="s">
        <v>550</v>
      </c>
      <c r="S196" s="360"/>
      <c r="T196" s="360" t="s">
        <v>550</v>
      </c>
      <c r="U196" s="360"/>
      <c r="V196" s="360" t="s">
        <v>550</v>
      </c>
      <c r="W196" s="360"/>
      <c r="X196" s="360" t="s">
        <v>550</v>
      </c>
      <c r="Y196" s="275"/>
      <c r="Z196" s="275" t="s">
        <v>550</v>
      </c>
      <c r="AA196" s="275"/>
      <c r="AB196" s="275" t="s">
        <v>550</v>
      </c>
    </row>
    <row r="197" spans="1:28" s="271" customFormat="1" ht="12.75" customHeight="1" hidden="1">
      <c r="A197" s="305" t="s">
        <v>165</v>
      </c>
      <c r="B197" s="303" t="s">
        <v>371</v>
      </c>
      <c r="C197" s="276">
        <v>672</v>
      </c>
      <c r="D197" s="304" t="s">
        <v>817</v>
      </c>
      <c r="E197" s="365"/>
      <c r="F197" s="360" t="s">
        <v>550</v>
      </c>
      <c r="G197" s="360"/>
      <c r="H197" s="360" t="s">
        <v>550</v>
      </c>
      <c r="I197" s="360"/>
      <c r="J197" s="360" t="s">
        <v>550</v>
      </c>
      <c r="K197" s="360"/>
      <c r="L197" s="360" t="s">
        <v>550</v>
      </c>
      <c r="M197" s="360"/>
      <c r="N197" s="360" t="s">
        <v>550</v>
      </c>
      <c r="O197" s="360"/>
      <c r="P197" s="274" t="s">
        <v>550</v>
      </c>
      <c r="Q197" s="365"/>
      <c r="R197" s="360" t="s">
        <v>550</v>
      </c>
      <c r="S197" s="360"/>
      <c r="T197" s="360" t="s">
        <v>550</v>
      </c>
      <c r="U197" s="360"/>
      <c r="V197" s="360" t="s">
        <v>550</v>
      </c>
      <c r="W197" s="360"/>
      <c r="X197" s="360" t="s">
        <v>550</v>
      </c>
      <c r="Y197" s="275"/>
      <c r="Z197" s="275" t="s">
        <v>550</v>
      </c>
      <c r="AA197" s="275"/>
      <c r="AB197" s="275" t="s">
        <v>550</v>
      </c>
    </row>
    <row r="198" spans="1:28" s="271" customFormat="1" ht="34.5" customHeight="1" hidden="1">
      <c r="A198" s="305" t="s">
        <v>166</v>
      </c>
      <c r="B198" s="306" t="s">
        <v>372</v>
      </c>
      <c r="C198" s="273">
        <v>673</v>
      </c>
      <c r="D198" s="307" t="s">
        <v>817</v>
      </c>
      <c r="E198" s="365"/>
      <c r="F198" s="360" t="s">
        <v>550</v>
      </c>
      <c r="G198" s="360"/>
      <c r="H198" s="360" t="s">
        <v>550</v>
      </c>
      <c r="I198" s="360"/>
      <c r="J198" s="360" t="s">
        <v>550</v>
      </c>
      <c r="K198" s="360"/>
      <c r="L198" s="360" t="s">
        <v>550</v>
      </c>
      <c r="M198" s="360"/>
      <c r="N198" s="360" t="s">
        <v>550</v>
      </c>
      <c r="O198" s="360"/>
      <c r="P198" s="274" t="s">
        <v>550</v>
      </c>
      <c r="Q198" s="365"/>
      <c r="R198" s="360" t="s">
        <v>550</v>
      </c>
      <c r="S198" s="360"/>
      <c r="T198" s="360" t="s">
        <v>550</v>
      </c>
      <c r="U198" s="360"/>
      <c r="V198" s="360" t="s">
        <v>550</v>
      </c>
      <c r="W198" s="360"/>
      <c r="X198" s="360" t="s">
        <v>550</v>
      </c>
      <c r="Y198" s="275"/>
      <c r="Z198" s="275" t="s">
        <v>550</v>
      </c>
      <c r="AA198" s="275"/>
      <c r="AB198" s="275" t="s">
        <v>550</v>
      </c>
    </row>
    <row r="199" spans="1:28" s="271" customFormat="1" ht="16.5" customHeight="1" hidden="1">
      <c r="A199" s="305" t="s">
        <v>167</v>
      </c>
      <c r="B199" s="306" t="s">
        <v>373</v>
      </c>
      <c r="C199" s="273">
        <v>674</v>
      </c>
      <c r="D199" s="307" t="s">
        <v>817</v>
      </c>
      <c r="E199" s="365"/>
      <c r="F199" s="360" t="s">
        <v>550</v>
      </c>
      <c r="G199" s="360"/>
      <c r="H199" s="360" t="s">
        <v>550</v>
      </c>
      <c r="I199" s="360"/>
      <c r="J199" s="360" t="s">
        <v>550</v>
      </c>
      <c r="K199" s="360"/>
      <c r="L199" s="360" t="s">
        <v>550</v>
      </c>
      <c r="M199" s="360"/>
      <c r="N199" s="360" t="s">
        <v>550</v>
      </c>
      <c r="O199" s="360"/>
      <c r="P199" s="274" t="s">
        <v>550</v>
      </c>
      <c r="Q199" s="365"/>
      <c r="R199" s="360" t="s">
        <v>550</v>
      </c>
      <c r="S199" s="360"/>
      <c r="T199" s="360" t="s">
        <v>550</v>
      </c>
      <c r="U199" s="360"/>
      <c r="V199" s="360" t="s">
        <v>550</v>
      </c>
      <c r="W199" s="360"/>
      <c r="X199" s="360" t="s">
        <v>550</v>
      </c>
      <c r="Y199" s="275"/>
      <c r="Z199" s="275" t="s">
        <v>550</v>
      </c>
      <c r="AA199" s="275"/>
      <c r="AB199" s="275" t="s">
        <v>550</v>
      </c>
    </row>
    <row r="200" spans="1:28" s="271" customFormat="1" ht="15.75" customHeight="1" hidden="1">
      <c r="A200" s="305" t="s">
        <v>168</v>
      </c>
      <c r="B200" s="306" t="s">
        <v>374</v>
      </c>
      <c r="C200" s="273">
        <v>675</v>
      </c>
      <c r="D200" s="307" t="s">
        <v>817</v>
      </c>
      <c r="E200" s="365"/>
      <c r="F200" s="360" t="s">
        <v>550</v>
      </c>
      <c r="G200" s="360"/>
      <c r="H200" s="360" t="s">
        <v>550</v>
      </c>
      <c r="I200" s="360"/>
      <c r="J200" s="360" t="s">
        <v>550</v>
      </c>
      <c r="K200" s="360"/>
      <c r="L200" s="360" t="s">
        <v>550</v>
      </c>
      <c r="M200" s="360"/>
      <c r="N200" s="360" t="s">
        <v>550</v>
      </c>
      <c r="O200" s="360"/>
      <c r="P200" s="274" t="s">
        <v>550</v>
      </c>
      <c r="Q200" s="365"/>
      <c r="R200" s="360" t="s">
        <v>550</v>
      </c>
      <c r="S200" s="360"/>
      <c r="T200" s="360" t="s">
        <v>550</v>
      </c>
      <c r="U200" s="360"/>
      <c r="V200" s="360" t="s">
        <v>550</v>
      </c>
      <c r="W200" s="360"/>
      <c r="X200" s="360" t="s">
        <v>550</v>
      </c>
      <c r="Y200" s="275"/>
      <c r="Z200" s="275" t="s">
        <v>550</v>
      </c>
      <c r="AA200" s="275"/>
      <c r="AB200" s="275" t="s">
        <v>550</v>
      </c>
    </row>
    <row r="201" spans="1:28" s="271" customFormat="1" ht="14.25" customHeight="1" hidden="1">
      <c r="A201" s="299" t="s">
        <v>451</v>
      </c>
      <c r="B201" s="306" t="s">
        <v>375</v>
      </c>
      <c r="C201" s="273">
        <v>676</v>
      </c>
      <c r="D201" s="307" t="s">
        <v>724</v>
      </c>
      <c r="E201" s="365"/>
      <c r="F201" s="360" t="s">
        <v>550</v>
      </c>
      <c r="G201" s="360"/>
      <c r="H201" s="360" t="s">
        <v>550</v>
      </c>
      <c r="I201" s="360"/>
      <c r="J201" s="360" t="s">
        <v>550</v>
      </c>
      <c r="K201" s="360"/>
      <c r="L201" s="360" t="s">
        <v>550</v>
      </c>
      <c r="M201" s="360"/>
      <c r="N201" s="360" t="s">
        <v>550</v>
      </c>
      <c r="O201" s="360"/>
      <c r="P201" s="274" t="s">
        <v>550</v>
      </c>
      <c r="Q201" s="365"/>
      <c r="R201" s="360" t="s">
        <v>550</v>
      </c>
      <c r="S201" s="360"/>
      <c r="T201" s="360" t="s">
        <v>550</v>
      </c>
      <c r="U201" s="360"/>
      <c r="V201" s="360" t="s">
        <v>550</v>
      </c>
      <c r="W201" s="360"/>
      <c r="X201" s="360" t="s">
        <v>550</v>
      </c>
      <c r="Y201" s="275"/>
      <c r="Z201" s="275" t="s">
        <v>550</v>
      </c>
      <c r="AA201" s="275"/>
      <c r="AB201" s="275" t="s">
        <v>550</v>
      </c>
    </row>
    <row r="202" spans="1:28" s="271" customFormat="1" ht="78.75" hidden="1">
      <c r="A202" s="295" t="s">
        <v>162</v>
      </c>
      <c r="B202" s="272" t="s">
        <v>868</v>
      </c>
      <c r="C202" s="273">
        <v>650</v>
      </c>
      <c r="D202" s="257" t="s">
        <v>725</v>
      </c>
      <c r="E202" s="359"/>
      <c r="F202" s="360"/>
      <c r="G202" s="360"/>
      <c r="H202" s="360"/>
      <c r="I202" s="360"/>
      <c r="J202" s="360"/>
      <c r="K202" s="360"/>
      <c r="L202" s="360"/>
      <c r="M202" s="360"/>
      <c r="N202" s="360"/>
      <c r="O202" s="360"/>
      <c r="P202" s="274"/>
      <c r="Q202" s="359"/>
      <c r="R202" s="360"/>
      <c r="S202" s="360"/>
      <c r="T202" s="360"/>
      <c r="U202" s="360"/>
      <c r="V202" s="360"/>
      <c r="W202" s="360"/>
      <c r="X202" s="360"/>
      <c r="Y202" s="275"/>
      <c r="Z202" s="275"/>
      <c r="AA202" s="275"/>
      <c r="AB202" s="275"/>
    </row>
    <row r="203" spans="1:28" s="297" customFormat="1" ht="14.25" hidden="1">
      <c r="A203" s="299" t="s">
        <v>568</v>
      </c>
      <c r="B203" s="300"/>
      <c r="C203" s="301"/>
      <c r="D203" s="308"/>
      <c r="E203" s="366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09"/>
      <c r="Q203" s="366"/>
      <c r="R203" s="367"/>
      <c r="S203" s="367"/>
      <c r="T203" s="367"/>
      <c r="U203" s="367"/>
      <c r="V203" s="367"/>
      <c r="W203" s="367"/>
      <c r="X203" s="367"/>
      <c r="Y203" s="310"/>
      <c r="Z203" s="310"/>
      <c r="AA203" s="310"/>
      <c r="AB203" s="310"/>
    </row>
    <row r="204" spans="1:28" s="271" customFormat="1" ht="22.5" hidden="1">
      <c r="A204" s="299" t="s">
        <v>163</v>
      </c>
      <c r="B204" s="303" t="s">
        <v>41</v>
      </c>
      <c r="C204" s="276">
        <v>651</v>
      </c>
      <c r="D204" s="304" t="s">
        <v>818</v>
      </c>
      <c r="E204" s="357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265"/>
      <c r="Q204" s="357"/>
      <c r="R204" s="358"/>
      <c r="S204" s="358"/>
      <c r="T204" s="358"/>
      <c r="U204" s="358"/>
      <c r="V204" s="358"/>
      <c r="W204" s="358"/>
      <c r="X204" s="358"/>
      <c r="Y204" s="270"/>
      <c r="Z204" s="270"/>
      <c r="AA204" s="270"/>
      <c r="AB204" s="270"/>
    </row>
    <row r="205" spans="1:28" s="297" customFormat="1" ht="14.25" hidden="1">
      <c r="A205" s="305" t="s">
        <v>568</v>
      </c>
      <c r="B205" s="300"/>
      <c r="C205" s="301"/>
      <c r="D205" s="308"/>
      <c r="E205" s="366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09"/>
      <c r="Q205" s="366"/>
      <c r="R205" s="367"/>
      <c r="S205" s="367"/>
      <c r="T205" s="367"/>
      <c r="U205" s="367"/>
      <c r="V205" s="367"/>
      <c r="W205" s="367"/>
      <c r="X205" s="367"/>
      <c r="Y205" s="310"/>
      <c r="Z205" s="310"/>
      <c r="AA205" s="310"/>
      <c r="AB205" s="310"/>
    </row>
    <row r="206" spans="1:28" s="271" customFormat="1" ht="22.5" hidden="1">
      <c r="A206" s="305" t="s">
        <v>169</v>
      </c>
      <c r="B206" s="303" t="s">
        <v>42</v>
      </c>
      <c r="C206" s="276">
        <v>652</v>
      </c>
      <c r="D206" s="304" t="s">
        <v>818</v>
      </c>
      <c r="E206" s="357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265"/>
      <c r="Q206" s="357"/>
      <c r="R206" s="358"/>
      <c r="S206" s="358"/>
      <c r="T206" s="358"/>
      <c r="U206" s="358"/>
      <c r="V206" s="358"/>
      <c r="W206" s="358"/>
      <c r="X206" s="358"/>
      <c r="Y206" s="270"/>
      <c r="Z206" s="270"/>
      <c r="AA206" s="270"/>
      <c r="AB206" s="270"/>
    </row>
    <row r="207" spans="1:28" s="271" customFormat="1" ht="33.75" hidden="1">
      <c r="A207" s="305" t="s">
        <v>166</v>
      </c>
      <c r="B207" s="306" t="s">
        <v>43</v>
      </c>
      <c r="C207" s="273">
        <v>653</v>
      </c>
      <c r="D207" s="307" t="s">
        <v>818</v>
      </c>
      <c r="E207" s="359"/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  <c r="P207" s="274"/>
      <c r="Q207" s="359"/>
      <c r="R207" s="360"/>
      <c r="S207" s="360"/>
      <c r="T207" s="360"/>
      <c r="U207" s="360"/>
      <c r="V207" s="360"/>
      <c r="W207" s="360"/>
      <c r="X207" s="360"/>
      <c r="Y207" s="275"/>
      <c r="Z207" s="275"/>
      <c r="AA207" s="275"/>
      <c r="AB207" s="275"/>
    </row>
    <row r="208" spans="1:28" s="271" customFormat="1" ht="15" customHeight="1" hidden="1">
      <c r="A208" s="305" t="s">
        <v>167</v>
      </c>
      <c r="B208" s="306" t="s">
        <v>44</v>
      </c>
      <c r="C208" s="273">
        <v>654</v>
      </c>
      <c r="D208" s="307" t="s">
        <v>818</v>
      </c>
      <c r="E208" s="359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274"/>
      <c r="Q208" s="359"/>
      <c r="R208" s="360"/>
      <c r="S208" s="360"/>
      <c r="T208" s="360"/>
      <c r="U208" s="360"/>
      <c r="V208" s="360"/>
      <c r="W208" s="360"/>
      <c r="X208" s="360"/>
      <c r="Y208" s="275"/>
      <c r="Z208" s="275"/>
      <c r="AA208" s="275"/>
      <c r="AB208" s="275"/>
    </row>
    <row r="209" spans="1:28" s="271" customFormat="1" ht="18" customHeight="1" hidden="1">
      <c r="A209" s="305" t="s">
        <v>165</v>
      </c>
      <c r="B209" s="306" t="s">
        <v>45</v>
      </c>
      <c r="C209" s="273">
        <v>655</v>
      </c>
      <c r="D209" s="307" t="s">
        <v>818</v>
      </c>
      <c r="E209" s="359"/>
      <c r="F209" s="360"/>
      <c r="G209" s="360"/>
      <c r="H209" s="360"/>
      <c r="I209" s="360"/>
      <c r="J209" s="360"/>
      <c r="K209" s="360"/>
      <c r="L209" s="360"/>
      <c r="M209" s="360"/>
      <c r="N209" s="360"/>
      <c r="O209" s="360"/>
      <c r="P209" s="274"/>
      <c r="Q209" s="359"/>
      <c r="R209" s="360"/>
      <c r="S209" s="360"/>
      <c r="T209" s="360"/>
      <c r="U209" s="360"/>
      <c r="V209" s="360"/>
      <c r="W209" s="360"/>
      <c r="X209" s="360"/>
      <c r="Y209" s="275"/>
      <c r="Z209" s="275"/>
      <c r="AA209" s="275"/>
      <c r="AB209" s="275"/>
    </row>
    <row r="210" spans="1:28" s="271" customFormat="1" ht="20.25" customHeight="1" hidden="1">
      <c r="A210" s="305" t="s">
        <v>171</v>
      </c>
      <c r="B210" s="306" t="s">
        <v>46</v>
      </c>
      <c r="C210" s="273">
        <v>656</v>
      </c>
      <c r="D210" s="307" t="s">
        <v>818</v>
      </c>
      <c r="E210" s="359"/>
      <c r="F210" s="360"/>
      <c r="G210" s="360"/>
      <c r="H210" s="360"/>
      <c r="I210" s="360"/>
      <c r="J210" s="360"/>
      <c r="K210" s="360"/>
      <c r="L210" s="360"/>
      <c r="M210" s="360"/>
      <c r="N210" s="360"/>
      <c r="O210" s="360"/>
      <c r="P210" s="274"/>
      <c r="Q210" s="359"/>
      <c r="R210" s="360"/>
      <c r="S210" s="360"/>
      <c r="T210" s="360"/>
      <c r="U210" s="360"/>
      <c r="V210" s="360"/>
      <c r="W210" s="360"/>
      <c r="X210" s="360"/>
      <c r="Y210" s="275"/>
      <c r="Z210" s="275"/>
      <c r="AA210" s="275"/>
      <c r="AB210" s="275"/>
    </row>
    <row r="211" spans="1:28" s="271" customFormat="1" ht="16.5" customHeight="1" hidden="1">
      <c r="A211" s="305" t="s">
        <v>168</v>
      </c>
      <c r="B211" s="306" t="s">
        <v>47</v>
      </c>
      <c r="C211" s="273">
        <v>657</v>
      </c>
      <c r="D211" s="307" t="s">
        <v>818</v>
      </c>
      <c r="E211" s="359"/>
      <c r="F211" s="360"/>
      <c r="G211" s="360"/>
      <c r="H211" s="360"/>
      <c r="I211" s="360"/>
      <c r="J211" s="360"/>
      <c r="K211" s="360"/>
      <c r="L211" s="360"/>
      <c r="M211" s="360"/>
      <c r="N211" s="360"/>
      <c r="O211" s="360"/>
      <c r="P211" s="274"/>
      <c r="Q211" s="359"/>
      <c r="R211" s="360"/>
      <c r="S211" s="360"/>
      <c r="T211" s="360"/>
      <c r="U211" s="360"/>
      <c r="V211" s="360"/>
      <c r="W211" s="360"/>
      <c r="X211" s="360"/>
      <c r="Y211" s="275"/>
      <c r="Z211" s="275"/>
      <c r="AA211" s="275"/>
      <c r="AB211" s="275"/>
    </row>
    <row r="212" spans="1:28" s="271" customFormat="1" ht="16.5" customHeight="1" hidden="1">
      <c r="A212" s="299" t="s">
        <v>451</v>
      </c>
      <c r="B212" s="306" t="s">
        <v>48</v>
      </c>
      <c r="C212" s="273">
        <v>658</v>
      </c>
      <c r="D212" s="307" t="s">
        <v>725</v>
      </c>
      <c r="E212" s="359"/>
      <c r="F212" s="360"/>
      <c r="G212" s="360"/>
      <c r="H212" s="360"/>
      <c r="I212" s="360"/>
      <c r="J212" s="360"/>
      <c r="K212" s="360"/>
      <c r="L212" s="360"/>
      <c r="M212" s="360"/>
      <c r="N212" s="360"/>
      <c r="O212" s="360"/>
      <c r="P212" s="274"/>
      <c r="Q212" s="359"/>
      <c r="R212" s="360"/>
      <c r="S212" s="360"/>
      <c r="T212" s="360"/>
      <c r="U212" s="360"/>
      <c r="V212" s="360"/>
      <c r="W212" s="360"/>
      <c r="X212" s="360"/>
      <c r="Y212" s="275"/>
      <c r="Z212" s="275"/>
      <c r="AA212" s="275"/>
      <c r="AB212" s="275"/>
    </row>
    <row r="213" spans="1:28" s="271" customFormat="1" ht="45" hidden="1">
      <c r="A213" s="268" t="s">
        <v>187</v>
      </c>
      <c r="B213" s="284" t="s">
        <v>869</v>
      </c>
      <c r="C213" s="285"/>
      <c r="D213" s="286" t="s">
        <v>588</v>
      </c>
      <c r="E213" s="363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265"/>
      <c r="Q213" s="363"/>
      <c r="R213" s="358"/>
      <c r="S213" s="358"/>
      <c r="T213" s="358"/>
      <c r="U213" s="358"/>
      <c r="V213" s="358"/>
      <c r="W213" s="358"/>
      <c r="X213" s="358"/>
      <c r="Y213" s="270"/>
      <c r="Z213" s="270"/>
      <c r="AA213" s="270"/>
      <c r="AB213" s="270"/>
    </row>
    <row r="214" spans="1:28" s="271" customFormat="1" ht="14.25" hidden="1">
      <c r="A214" s="299" t="s">
        <v>568</v>
      </c>
      <c r="B214" s="300"/>
      <c r="C214" s="301"/>
      <c r="D214" s="308"/>
      <c r="E214" s="366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09"/>
      <c r="Q214" s="366"/>
      <c r="R214" s="367"/>
      <c r="S214" s="367"/>
      <c r="T214" s="367"/>
      <c r="U214" s="367"/>
      <c r="V214" s="367"/>
      <c r="W214" s="367"/>
      <c r="X214" s="367"/>
      <c r="Y214" s="310"/>
      <c r="Z214" s="310"/>
      <c r="AA214" s="310"/>
      <c r="AB214" s="310"/>
    </row>
    <row r="215" spans="1:28" s="271" customFormat="1" ht="22.5" hidden="1">
      <c r="A215" s="299" t="s">
        <v>333</v>
      </c>
      <c r="B215" s="303" t="s">
        <v>49</v>
      </c>
      <c r="C215" s="276">
        <v>711</v>
      </c>
      <c r="D215" s="304" t="s">
        <v>588</v>
      </c>
      <c r="E215" s="357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265"/>
      <c r="Q215" s="357"/>
      <c r="R215" s="358"/>
      <c r="S215" s="358"/>
      <c r="T215" s="358"/>
      <c r="U215" s="358"/>
      <c r="V215" s="358"/>
      <c r="W215" s="358"/>
      <c r="X215" s="358"/>
      <c r="Y215" s="270"/>
      <c r="Z215" s="270"/>
      <c r="AA215" s="270"/>
      <c r="AB215" s="270"/>
    </row>
    <row r="216" spans="1:28" s="271" customFormat="1" ht="45" hidden="1">
      <c r="A216" s="299" t="s">
        <v>334</v>
      </c>
      <c r="B216" s="306" t="s">
        <v>50</v>
      </c>
      <c r="C216" s="273">
        <v>712</v>
      </c>
      <c r="D216" s="307" t="s">
        <v>588</v>
      </c>
      <c r="E216" s="359"/>
      <c r="F216" s="360"/>
      <c r="G216" s="360"/>
      <c r="H216" s="360"/>
      <c r="I216" s="360"/>
      <c r="J216" s="360"/>
      <c r="K216" s="360"/>
      <c r="L216" s="360"/>
      <c r="M216" s="360"/>
      <c r="N216" s="360"/>
      <c r="O216" s="360"/>
      <c r="P216" s="274"/>
      <c r="Q216" s="359"/>
      <c r="R216" s="360"/>
      <c r="S216" s="360"/>
      <c r="T216" s="360"/>
      <c r="U216" s="360"/>
      <c r="V216" s="360"/>
      <c r="W216" s="360"/>
      <c r="X216" s="360"/>
      <c r="Y216" s="275"/>
      <c r="Z216" s="275"/>
      <c r="AA216" s="275"/>
      <c r="AB216" s="275"/>
    </row>
    <row r="217" spans="1:28" s="271" customFormat="1" ht="150" customHeight="1" hidden="1">
      <c r="A217" s="311" t="s">
        <v>422</v>
      </c>
      <c r="B217" s="306" t="s">
        <v>51</v>
      </c>
      <c r="C217" s="273">
        <v>713</v>
      </c>
      <c r="D217" s="307" t="s">
        <v>588</v>
      </c>
      <c r="E217" s="359"/>
      <c r="F217" s="360"/>
      <c r="G217" s="360"/>
      <c r="H217" s="360"/>
      <c r="I217" s="360"/>
      <c r="J217" s="360"/>
      <c r="K217" s="360"/>
      <c r="L217" s="360"/>
      <c r="M217" s="360"/>
      <c r="N217" s="360"/>
      <c r="O217" s="360"/>
      <c r="P217" s="274"/>
      <c r="Q217" s="359"/>
      <c r="R217" s="360"/>
      <c r="S217" s="360"/>
      <c r="T217" s="360"/>
      <c r="U217" s="360"/>
      <c r="V217" s="360"/>
      <c r="W217" s="360"/>
      <c r="X217" s="360"/>
      <c r="Y217" s="275"/>
      <c r="Z217" s="275"/>
      <c r="AA217" s="275"/>
      <c r="AB217" s="275"/>
    </row>
    <row r="218" spans="1:28" s="271" customFormat="1" ht="45" customHeight="1" hidden="1">
      <c r="A218" s="261" t="s">
        <v>236</v>
      </c>
      <c r="B218" s="272" t="s">
        <v>870</v>
      </c>
      <c r="C218" s="276"/>
      <c r="D218" s="257" t="s">
        <v>623</v>
      </c>
      <c r="E218" s="357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265"/>
      <c r="Q218" s="357"/>
      <c r="R218" s="358"/>
      <c r="S218" s="358"/>
      <c r="T218" s="358"/>
      <c r="U218" s="358"/>
      <c r="V218" s="358"/>
      <c r="W218" s="358"/>
      <c r="X218" s="358"/>
      <c r="Y218" s="270"/>
      <c r="Z218" s="270"/>
      <c r="AA218" s="270"/>
      <c r="AB218" s="270"/>
    </row>
    <row r="219" spans="1:28" s="271" customFormat="1" ht="42.75" customHeight="1" hidden="1">
      <c r="A219" s="268" t="s">
        <v>6</v>
      </c>
      <c r="B219" s="272" t="s">
        <v>871</v>
      </c>
      <c r="C219" s="276"/>
      <c r="D219" s="257" t="s">
        <v>7</v>
      </c>
      <c r="E219" s="357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265"/>
      <c r="Q219" s="357"/>
      <c r="R219" s="358"/>
      <c r="S219" s="358"/>
      <c r="T219" s="358"/>
      <c r="U219" s="358"/>
      <c r="V219" s="358"/>
      <c r="W219" s="358"/>
      <c r="X219" s="358"/>
      <c r="Y219" s="270"/>
      <c r="Z219" s="270"/>
      <c r="AA219" s="270"/>
      <c r="AB219" s="270"/>
    </row>
    <row r="220" spans="1:28" s="291" customFormat="1" ht="101.25" hidden="1">
      <c r="A220" s="261" t="s">
        <v>473</v>
      </c>
      <c r="B220" s="284" t="s">
        <v>872</v>
      </c>
      <c r="C220" s="312"/>
      <c r="D220" s="313" t="s">
        <v>235</v>
      </c>
      <c r="E220" s="368"/>
      <c r="F220" s="360"/>
      <c r="G220" s="360"/>
      <c r="H220" s="360"/>
      <c r="I220" s="360"/>
      <c r="J220" s="360"/>
      <c r="K220" s="360"/>
      <c r="L220" s="360"/>
      <c r="M220" s="360"/>
      <c r="N220" s="360"/>
      <c r="O220" s="360"/>
      <c r="P220" s="274"/>
      <c r="Q220" s="368"/>
      <c r="R220" s="360"/>
      <c r="S220" s="360"/>
      <c r="T220" s="360"/>
      <c r="U220" s="360"/>
      <c r="V220" s="360"/>
      <c r="W220" s="360"/>
      <c r="X220" s="360"/>
      <c r="Y220" s="314"/>
      <c r="Z220" s="314"/>
      <c r="AA220" s="314"/>
      <c r="AB220" s="314"/>
    </row>
    <row r="221" spans="1:28" s="271" customFormat="1" ht="58.5" customHeight="1" hidden="1">
      <c r="A221" s="261" t="s">
        <v>468</v>
      </c>
      <c r="B221" s="272" t="s">
        <v>873</v>
      </c>
      <c r="C221" s="273"/>
      <c r="D221" s="257" t="s">
        <v>175</v>
      </c>
      <c r="E221" s="359"/>
      <c r="F221" s="360"/>
      <c r="G221" s="360"/>
      <c r="H221" s="360"/>
      <c r="I221" s="360"/>
      <c r="J221" s="360"/>
      <c r="K221" s="360"/>
      <c r="L221" s="360"/>
      <c r="M221" s="360"/>
      <c r="N221" s="360"/>
      <c r="O221" s="360"/>
      <c r="P221" s="274"/>
      <c r="Q221" s="359"/>
      <c r="R221" s="360"/>
      <c r="S221" s="360"/>
      <c r="T221" s="360"/>
      <c r="U221" s="360"/>
      <c r="V221" s="360"/>
      <c r="W221" s="360"/>
      <c r="X221" s="360"/>
      <c r="Y221" s="275"/>
      <c r="Z221" s="275"/>
      <c r="AA221" s="275"/>
      <c r="AB221" s="275"/>
    </row>
    <row r="222" spans="1:28" s="271" customFormat="1" ht="90" hidden="1">
      <c r="A222" s="261" t="s">
        <v>662</v>
      </c>
      <c r="B222" s="272" t="s">
        <v>874</v>
      </c>
      <c r="C222" s="273"/>
      <c r="D222" s="257" t="s">
        <v>624</v>
      </c>
      <c r="E222" s="359"/>
      <c r="F222" s="360"/>
      <c r="G222" s="360"/>
      <c r="H222" s="360"/>
      <c r="I222" s="360"/>
      <c r="J222" s="360"/>
      <c r="K222" s="360"/>
      <c r="L222" s="360"/>
      <c r="M222" s="360"/>
      <c r="N222" s="360"/>
      <c r="O222" s="360"/>
      <c r="P222" s="274"/>
      <c r="Q222" s="359"/>
      <c r="R222" s="360"/>
      <c r="S222" s="360"/>
      <c r="T222" s="360"/>
      <c r="U222" s="360"/>
      <c r="V222" s="360"/>
      <c r="W222" s="360"/>
      <c r="X222" s="360"/>
      <c r="Y222" s="275"/>
      <c r="Z222" s="275"/>
      <c r="AA222" s="275"/>
      <c r="AB222" s="275"/>
    </row>
    <row r="223" spans="1:28" s="271" customFormat="1" ht="101.25" hidden="1">
      <c r="A223" s="268" t="s">
        <v>598</v>
      </c>
      <c r="B223" s="272" t="s">
        <v>875</v>
      </c>
      <c r="C223" s="273"/>
      <c r="D223" s="257" t="s">
        <v>179</v>
      </c>
      <c r="E223" s="359"/>
      <c r="F223" s="360" t="s">
        <v>550</v>
      </c>
      <c r="G223" s="360"/>
      <c r="H223" s="360" t="s">
        <v>550</v>
      </c>
      <c r="I223" s="360"/>
      <c r="J223" s="360" t="s">
        <v>550</v>
      </c>
      <c r="K223" s="360"/>
      <c r="L223" s="360" t="s">
        <v>550</v>
      </c>
      <c r="M223" s="360"/>
      <c r="N223" s="360" t="s">
        <v>550</v>
      </c>
      <c r="O223" s="360"/>
      <c r="P223" s="274" t="s">
        <v>550</v>
      </c>
      <c r="Q223" s="359"/>
      <c r="R223" s="360" t="s">
        <v>550</v>
      </c>
      <c r="S223" s="360"/>
      <c r="T223" s="360" t="s">
        <v>550</v>
      </c>
      <c r="U223" s="360"/>
      <c r="V223" s="360" t="s">
        <v>550</v>
      </c>
      <c r="W223" s="360"/>
      <c r="X223" s="360" t="s">
        <v>550</v>
      </c>
      <c r="Y223" s="275"/>
      <c r="Z223" s="275" t="s">
        <v>550</v>
      </c>
      <c r="AA223" s="275"/>
      <c r="AB223" s="275" t="s">
        <v>550</v>
      </c>
    </row>
    <row r="224" spans="1:28" s="271" customFormat="1" ht="67.5" hidden="1">
      <c r="A224" s="268" t="s">
        <v>237</v>
      </c>
      <c r="B224" s="272" t="s">
        <v>876</v>
      </c>
      <c r="C224" s="273"/>
      <c r="D224" s="257" t="s">
        <v>664</v>
      </c>
      <c r="E224" s="359"/>
      <c r="F224" s="360"/>
      <c r="G224" s="360"/>
      <c r="H224" s="360"/>
      <c r="I224" s="360"/>
      <c r="J224" s="360"/>
      <c r="K224" s="360"/>
      <c r="L224" s="360"/>
      <c r="M224" s="360"/>
      <c r="N224" s="360"/>
      <c r="O224" s="360"/>
      <c r="P224" s="274"/>
      <c r="Q224" s="359"/>
      <c r="R224" s="360"/>
      <c r="S224" s="360"/>
      <c r="T224" s="360"/>
      <c r="U224" s="360"/>
      <c r="V224" s="360"/>
      <c r="W224" s="360"/>
      <c r="X224" s="360"/>
      <c r="Y224" s="275"/>
      <c r="Z224" s="275"/>
      <c r="AA224" s="275"/>
      <c r="AB224" s="275"/>
    </row>
    <row r="225" spans="1:28" s="297" customFormat="1" ht="14.25" hidden="1">
      <c r="A225" s="299" t="s">
        <v>568</v>
      </c>
      <c r="B225" s="300"/>
      <c r="C225" s="301"/>
      <c r="D225" s="302"/>
      <c r="E225" s="369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09"/>
      <c r="Q225" s="369"/>
      <c r="R225" s="367"/>
      <c r="S225" s="367"/>
      <c r="T225" s="367"/>
      <c r="U225" s="367"/>
      <c r="V225" s="367"/>
      <c r="W225" s="367"/>
      <c r="X225" s="367"/>
      <c r="Y225" s="310"/>
      <c r="Z225" s="310"/>
      <c r="AA225" s="310"/>
      <c r="AB225" s="310"/>
    </row>
    <row r="226" spans="1:28" s="271" customFormat="1" ht="33.75" hidden="1">
      <c r="A226" s="299" t="s">
        <v>665</v>
      </c>
      <c r="B226" s="303" t="s">
        <v>376</v>
      </c>
      <c r="C226" s="276"/>
      <c r="D226" s="304" t="s">
        <v>666</v>
      </c>
      <c r="E226" s="357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265"/>
      <c r="Q226" s="357"/>
      <c r="R226" s="358"/>
      <c r="S226" s="358"/>
      <c r="T226" s="358"/>
      <c r="U226" s="358"/>
      <c r="V226" s="358"/>
      <c r="W226" s="358"/>
      <c r="X226" s="358"/>
      <c r="Y226" s="270"/>
      <c r="Z226" s="270"/>
      <c r="AA226" s="270"/>
      <c r="AB226" s="270"/>
    </row>
    <row r="227" spans="1:28" s="271" customFormat="1" ht="22.5" hidden="1">
      <c r="A227" s="299" t="s">
        <v>649</v>
      </c>
      <c r="B227" s="303" t="s">
        <v>377</v>
      </c>
      <c r="C227" s="276"/>
      <c r="D227" s="307" t="s">
        <v>667</v>
      </c>
      <c r="E227" s="357"/>
      <c r="F227" s="358"/>
      <c r="G227" s="358"/>
      <c r="H227" s="358"/>
      <c r="I227" s="358"/>
      <c r="J227" s="358"/>
      <c r="K227" s="358"/>
      <c r="L227" s="358"/>
      <c r="M227" s="358"/>
      <c r="N227" s="358"/>
      <c r="O227" s="358"/>
      <c r="P227" s="265"/>
      <c r="Q227" s="357"/>
      <c r="R227" s="358"/>
      <c r="S227" s="358"/>
      <c r="T227" s="358"/>
      <c r="U227" s="358"/>
      <c r="V227" s="358"/>
      <c r="W227" s="358"/>
      <c r="X227" s="358"/>
      <c r="Y227" s="270"/>
      <c r="Z227" s="270"/>
      <c r="AA227" s="270"/>
      <c r="AB227" s="270"/>
    </row>
    <row r="228" spans="1:28" s="271" customFormat="1" ht="33.75" hidden="1">
      <c r="A228" s="299" t="s">
        <v>668</v>
      </c>
      <c r="B228" s="303" t="s">
        <v>52</v>
      </c>
      <c r="C228" s="276"/>
      <c r="D228" s="307" t="s">
        <v>726</v>
      </c>
      <c r="E228" s="357"/>
      <c r="F228" s="358"/>
      <c r="G228" s="358"/>
      <c r="H228" s="358"/>
      <c r="I228" s="358"/>
      <c r="J228" s="358"/>
      <c r="K228" s="358"/>
      <c r="L228" s="358"/>
      <c r="M228" s="358"/>
      <c r="N228" s="358"/>
      <c r="O228" s="358"/>
      <c r="P228" s="265"/>
      <c r="Q228" s="357"/>
      <c r="R228" s="358"/>
      <c r="S228" s="358"/>
      <c r="T228" s="358"/>
      <c r="U228" s="358"/>
      <c r="V228" s="358"/>
      <c r="W228" s="358"/>
      <c r="X228" s="358"/>
      <c r="Y228" s="270"/>
      <c r="Z228" s="270"/>
      <c r="AA228" s="270"/>
      <c r="AB228" s="270"/>
    </row>
    <row r="229" spans="1:28" s="271" customFormat="1" ht="33.75" hidden="1">
      <c r="A229" s="268" t="s">
        <v>562</v>
      </c>
      <c r="B229" s="262" t="s">
        <v>877</v>
      </c>
      <c r="C229" s="276"/>
      <c r="D229" s="257" t="s">
        <v>178</v>
      </c>
      <c r="E229" s="357"/>
      <c r="F229" s="358"/>
      <c r="G229" s="358"/>
      <c r="H229" s="358"/>
      <c r="I229" s="358"/>
      <c r="J229" s="358"/>
      <c r="K229" s="358"/>
      <c r="L229" s="358"/>
      <c r="M229" s="358"/>
      <c r="N229" s="358"/>
      <c r="O229" s="358"/>
      <c r="P229" s="265"/>
      <c r="Q229" s="357"/>
      <c r="R229" s="358"/>
      <c r="S229" s="358"/>
      <c r="T229" s="358"/>
      <c r="U229" s="358"/>
      <c r="V229" s="358"/>
      <c r="W229" s="358"/>
      <c r="X229" s="358"/>
      <c r="Y229" s="270"/>
      <c r="Z229" s="270"/>
      <c r="AA229" s="270"/>
      <c r="AB229" s="270"/>
    </row>
    <row r="230" spans="1:28" s="297" customFormat="1" ht="14.25" hidden="1">
      <c r="A230" s="299" t="s">
        <v>568</v>
      </c>
      <c r="B230" s="300"/>
      <c r="C230" s="301"/>
      <c r="D230" s="302"/>
      <c r="E230" s="369"/>
      <c r="F230" s="367"/>
      <c r="G230" s="367"/>
      <c r="H230" s="367"/>
      <c r="I230" s="367"/>
      <c r="J230" s="367"/>
      <c r="K230" s="367"/>
      <c r="L230" s="367"/>
      <c r="M230" s="367"/>
      <c r="N230" s="367"/>
      <c r="O230" s="367"/>
      <c r="P230" s="309"/>
      <c r="Q230" s="369"/>
      <c r="R230" s="367"/>
      <c r="S230" s="367"/>
      <c r="T230" s="367"/>
      <c r="U230" s="367"/>
      <c r="V230" s="367"/>
      <c r="W230" s="367"/>
      <c r="X230" s="367"/>
      <c r="Y230" s="310"/>
      <c r="Z230" s="310"/>
      <c r="AA230" s="310"/>
      <c r="AB230" s="310"/>
    </row>
    <row r="231" spans="1:28" s="271" customFormat="1" ht="33.75" hidden="1">
      <c r="A231" s="299" t="s">
        <v>541</v>
      </c>
      <c r="B231" s="303" t="s">
        <v>53</v>
      </c>
      <c r="C231" s="276"/>
      <c r="D231" s="304" t="s">
        <v>179</v>
      </c>
      <c r="E231" s="357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265"/>
      <c r="Q231" s="357"/>
      <c r="R231" s="358"/>
      <c r="S231" s="358"/>
      <c r="T231" s="358"/>
      <c r="U231" s="358"/>
      <c r="V231" s="358"/>
      <c r="W231" s="358"/>
      <c r="X231" s="358"/>
      <c r="Y231" s="270"/>
      <c r="Z231" s="270"/>
      <c r="AA231" s="270"/>
      <c r="AB231" s="270"/>
    </row>
    <row r="232" spans="1:28" s="271" customFormat="1" ht="22.5" hidden="1">
      <c r="A232" s="299" t="s">
        <v>650</v>
      </c>
      <c r="B232" s="303" t="s">
        <v>54</v>
      </c>
      <c r="C232" s="276"/>
      <c r="D232" s="307" t="s">
        <v>178</v>
      </c>
      <c r="E232" s="357"/>
      <c r="F232" s="358"/>
      <c r="G232" s="358"/>
      <c r="H232" s="358"/>
      <c r="I232" s="358"/>
      <c r="J232" s="358"/>
      <c r="K232" s="358"/>
      <c r="L232" s="358"/>
      <c r="M232" s="358"/>
      <c r="N232" s="358"/>
      <c r="O232" s="358"/>
      <c r="P232" s="265"/>
      <c r="Q232" s="357"/>
      <c r="R232" s="358"/>
      <c r="S232" s="358"/>
      <c r="T232" s="358"/>
      <c r="U232" s="358"/>
      <c r="V232" s="358"/>
      <c r="W232" s="358"/>
      <c r="X232" s="358"/>
      <c r="Y232" s="270"/>
      <c r="Z232" s="270"/>
      <c r="AA232" s="270"/>
      <c r="AB232" s="270"/>
    </row>
    <row r="233" spans="1:28" s="271" customFormat="1" ht="135" hidden="1">
      <c r="A233" s="261" t="s">
        <v>417</v>
      </c>
      <c r="B233" s="255" t="s">
        <v>878</v>
      </c>
      <c r="C233" s="269"/>
      <c r="D233" s="257" t="s">
        <v>416</v>
      </c>
      <c r="E233" s="357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265"/>
      <c r="Q233" s="357"/>
      <c r="R233" s="358"/>
      <c r="S233" s="358"/>
      <c r="T233" s="358"/>
      <c r="U233" s="358"/>
      <c r="V233" s="358"/>
      <c r="W233" s="358"/>
      <c r="X233" s="358"/>
      <c r="Y233" s="270"/>
      <c r="Z233" s="270"/>
      <c r="AA233" s="270"/>
      <c r="AB233" s="270"/>
    </row>
    <row r="234" spans="1:28" s="271" customFormat="1" ht="67.5" hidden="1">
      <c r="A234" s="261" t="s">
        <v>231</v>
      </c>
      <c r="B234" s="262" t="s">
        <v>879</v>
      </c>
      <c r="C234" s="269"/>
      <c r="D234" s="257" t="s">
        <v>232</v>
      </c>
      <c r="E234" s="357"/>
      <c r="F234" s="358"/>
      <c r="G234" s="358"/>
      <c r="H234" s="358"/>
      <c r="I234" s="358"/>
      <c r="J234" s="358"/>
      <c r="K234" s="358"/>
      <c r="L234" s="358"/>
      <c r="M234" s="358"/>
      <c r="N234" s="358"/>
      <c r="O234" s="358"/>
      <c r="P234" s="265"/>
      <c r="Q234" s="357"/>
      <c r="R234" s="358"/>
      <c r="S234" s="358"/>
      <c r="T234" s="358"/>
      <c r="U234" s="358"/>
      <c r="V234" s="358"/>
      <c r="W234" s="358"/>
      <c r="X234" s="358"/>
      <c r="Y234" s="270"/>
      <c r="Z234" s="270"/>
      <c r="AA234" s="270"/>
      <c r="AB234" s="270"/>
    </row>
    <row r="235" spans="1:28" s="271" customFormat="1" ht="101.25" hidden="1">
      <c r="A235" s="261" t="s">
        <v>233</v>
      </c>
      <c r="B235" s="262" t="s">
        <v>338</v>
      </c>
      <c r="C235" s="269"/>
      <c r="D235" s="257" t="s">
        <v>234</v>
      </c>
      <c r="E235" s="357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265"/>
      <c r="Q235" s="357"/>
      <c r="R235" s="358"/>
      <c r="S235" s="358"/>
      <c r="T235" s="358"/>
      <c r="U235" s="358"/>
      <c r="V235" s="358"/>
      <c r="W235" s="358"/>
      <c r="X235" s="358"/>
      <c r="Y235" s="270"/>
      <c r="Z235" s="270"/>
      <c r="AA235" s="270"/>
      <c r="AB235" s="270"/>
    </row>
    <row r="236" spans="1:28" s="271" customFormat="1" ht="45" hidden="1">
      <c r="A236" s="268" t="s">
        <v>335</v>
      </c>
      <c r="B236" s="272" t="s">
        <v>880</v>
      </c>
      <c r="C236" s="277" t="s">
        <v>486</v>
      </c>
      <c r="D236" s="257" t="s">
        <v>476</v>
      </c>
      <c r="E236" s="359"/>
      <c r="F236" s="360"/>
      <c r="G236" s="360"/>
      <c r="H236" s="360"/>
      <c r="I236" s="360"/>
      <c r="J236" s="360"/>
      <c r="K236" s="360"/>
      <c r="L236" s="360"/>
      <c r="M236" s="360"/>
      <c r="N236" s="360"/>
      <c r="O236" s="360"/>
      <c r="P236" s="274"/>
      <c r="Q236" s="359"/>
      <c r="R236" s="360"/>
      <c r="S236" s="360"/>
      <c r="T236" s="360"/>
      <c r="U236" s="360"/>
      <c r="V236" s="360"/>
      <c r="W236" s="360"/>
      <c r="X236" s="360"/>
      <c r="Y236" s="275"/>
      <c r="Z236" s="275"/>
      <c r="AA236" s="275"/>
      <c r="AB236" s="275"/>
    </row>
    <row r="237" spans="1:28" s="297" customFormat="1" ht="14.25" hidden="1">
      <c r="A237" s="299" t="s">
        <v>568</v>
      </c>
      <c r="B237" s="315"/>
      <c r="C237" s="280"/>
      <c r="D237" s="308"/>
      <c r="E237" s="366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09"/>
      <c r="Q237" s="366"/>
      <c r="R237" s="367"/>
      <c r="S237" s="367"/>
      <c r="T237" s="367"/>
      <c r="U237" s="367"/>
      <c r="V237" s="367"/>
      <c r="W237" s="367"/>
      <c r="X237" s="367"/>
      <c r="Y237" s="310"/>
      <c r="Z237" s="310"/>
      <c r="AA237" s="310"/>
      <c r="AB237" s="310"/>
    </row>
    <row r="238" spans="1:28" s="271" customFormat="1" ht="58.5" customHeight="1" hidden="1">
      <c r="A238" s="316" t="s">
        <v>684</v>
      </c>
      <c r="B238" s="303" t="s">
        <v>378</v>
      </c>
      <c r="C238" s="276" t="s">
        <v>487</v>
      </c>
      <c r="D238" s="304" t="s">
        <v>570</v>
      </c>
      <c r="E238" s="357"/>
      <c r="F238" s="358"/>
      <c r="G238" s="358"/>
      <c r="H238" s="358"/>
      <c r="I238" s="358"/>
      <c r="J238" s="358"/>
      <c r="K238" s="358"/>
      <c r="L238" s="358"/>
      <c r="M238" s="358"/>
      <c r="N238" s="358"/>
      <c r="O238" s="358"/>
      <c r="P238" s="265"/>
      <c r="Q238" s="357"/>
      <c r="R238" s="358"/>
      <c r="S238" s="358"/>
      <c r="T238" s="358"/>
      <c r="U238" s="358"/>
      <c r="V238" s="358"/>
      <c r="W238" s="358"/>
      <c r="X238" s="358"/>
      <c r="Y238" s="270"/>
      <c r="Z238" s="270"/>
      <c r="AA238" s="270"/>
      <c r="AB238" s="270"/>
    </row>
    <row r="239" spans="1:28" s="271" customFormat="1" ht="22.5" hidden="1">
      <c r="A239" s="268" t="s">
        <v>571</v>
      </c>
      <c r="B239" s="292" t="s">
        <v>881</v>
      </c>
      <c r="C239" s="301"/>
      <c r="D239" s="281" t="s">
        <v>448</v>
      </c>
      <c r="E239" s="366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09"/>
      <c r="Q239" s="366"/>
      <c r="R239" s="367"/>
      <c r="S239" s="367"/>
      <c r="T239" s="367"/>
      <c r="U239" s="367"/>
      <c r="V239" s="367"/>
      <c r="W239" s="367"/>
      <c r="X239" s="367"/>
      <c r="Y239" s="310"/>
      <c r="Z239" s="310"/>
      <c r="AA239" s="310"/>
      <c r="AB239" s="310"/>
    </row>
    <row r="240" spans="1:28" s="271" customFormat="1" ht="112.5" hidden="1">
      <c r="A240" s="268" t="s">
        <v>247</v>
      </c>
      <c r="B240" s="284" t="s">
        <v>882</v>
      </c>
      <c r="C240" s="273" t="s">
        <v>488</v>
      </c>
      <c r="D240" s="257" t="s">
        <v>482</v>
      </c>
      <c r="E240" s="359"/>
      <c r="F240" s="360"/>
      <c r="G240" s="360"/>
      <c r="H240" s="360"/>
      <c r="I240" s="360"/>
      <c r="J240" s="360"/>
      <c r="K240" s="360"/>
      <c r="L240" s="360"/>
      <c r="M240" s="360"/>
      <c r="N240" s="360"/>
      <c r="O240" s="360"/>
      <c r="P240" s="274"/>
      <c r="Q240" s="359"/>
      <c r="R240" s="360"/>
      <c r="S240" s="360"/>
      <c r="T240" s="360"/>
      <c r="U240" s="360"/>
      <c r="V240" s="360"/>
      <c r="W240" s="360"/>
      <c r="X240" s="360"/>
      <c r="Y240" s="275"/>
      <c r="Z240" s="275"/>
      <c r="AA240" s="275"/>
      <c r="AB240" s="275"/>
    </row>
    <row r="241" spans="1:28" s="271" customFormat="1" ht="33.75" hidden="1">
      <c r="A241" s="316" t="s">
        <v>481</v>
      </c>
      <c r="B241" s="317" t="s">
        <v>55</v>
      </c>
      <c r="C241" s="277" t="s">
        <v>489</v>
      </c>
      <c r="D241" s="307" t="s">
        <v>447</v>
      </c>
      <c r="E241" s="359"/>
      <c r="F241" s="360"/>
      <c r="G241" s="360"/>
      <c r="H241" s="360"/>
      <c r="I241" s="360"/>
      <c r="J241" s="360"/>
      <c r="K241" s="360"/>
      <c r="L241" s="360"/>
      <c r="M241" s="360"/>
      <c r="N241" s="360"/>
      <c r="O241" s="360"/>
      <c r="P241" s="274"/>
      <c r="Q241" s="359"/>
      <c r="R241" s="360"/>
      <c r="S241" s="360"/>
      <c r="T241" s="360"/>
      <c r="U241" s="360"/>
      <c r="V241" s="360"/>
      <c r="W241" s="360"/>
      <c r="X241" s="360"/>
      <c r="Y241" s="275"/>
      <c r="Z241" s="275"/>
      <c r="AA241" s="275"/>
      <c r="AB241" s="275"/>
    </row>
    <row r="242" spans="1:28" s="271" customFormat="1" ht="33.75" hidden="1">
      <c r="A242" s="268" t="s">
        <v>477</v>
      </c>
      <c r="B242" s="318" t="s">
        <v>883</v>
      </c>
      <c r="C242" s="277" t="s">
        <v>490</v>
      </c>
      <c r="D242" s="257" t="s">
        <v>573</v>
      </c>
      <c r="E242" s="359"/>
      <c r="F242" s="360"/>
      <c r="G242" s="360"/>
      <c r="H242" s="360"/>
      <c r="I242" s="360"/>
      <c r="J242" s="360"/>
      <c r="K242" s="360"/>
      <c r="L242" s="360"/>
      <c r="M242" s="360"/>
      <c r="N242" s="360"/>
      <c r="O242" s="360"/>
      <c r="P242" s="274"/>
      <c r="Q242" s="359"/>
      <c r="R242" s="360"/>
      <c r="S242" s="360"/>
      <c r="T242" s="360"/>
      <c r="U242" s="360"/>
      <c r="V242" s="360"/>
      <c r="W242" s="360"/>
      <c r="X242" s="360"/>
      <c r="Y242" s="275"/>
      <c r="Z242" s="275"/>
      <c r="AA242" s="275"/>
      <c r="AB242" s="275"/>
    </row>
    <row r="243" spans="1:28" s="271" customFormat="1" ht="45" hidden="1">
      <c r="A243" s="268" t="s">
        <v>478</v>
      </c>
      <c r="B243" s="292" t="s">
        <v>884</v>
      </c>
      <c r="C243" s="273" t="s">
        <v>491</v>
      </c>
      <c r="D243" s="257" t="s">
        <v>155</v>
      </c>
      <c r="E243" s="359"/>
      <c r="F243" s="360"/>
      <c r="G243" s="360"/>
      <c r="H243" s="360"/>
      <c r="I243" s="360"/>
      <c r="J243" s="360"/>
      <c r="K243" s="360"/>
      <c r="L243" s="360"/>
      <c r="M243" s="360"/>
      <c r="N243" s="360"/>
      <c r="O243" s="360"/>
      <c r="P243" s="274"/>
      <c r="Q243" s="359"/>
      <c r="R243" s="360"/>
      <c r="S243" s="360"/>
      <c r="T243" s="360"/>
      <c r="U243" s="360"/>
      <c r="V243" s="360"/>
      <c r="W243" s="360"/>
      <c r="X243" s="360"/>
      <c r="Y243" s="275"/>
      <c r="Z243" s="275"/>
      <c r="AA243" s="275"/>
      <c r="AB243" s="275"/>
    </row>
    <row r="244" spans="1:28" s="271" customFormat="1" ht="60" customHeight="1" hidden="1">
      <c r="A244" s="268" t="s">
        <v>158</v>
      </c>
      <c r="B244" s="272" t="s">
        <v>885</v>
      </c>
      <c r="C244" s="273" t="s">
        <v>494</v>
      </c>
      <c r="D244" s="257" t="s">
        <v>654</v>
      </c>
      <c r="E244" s="359"/>
      <c r="F244" s="360"/>
      <c r="G244" s="360"/>
      <c r="H244" s="360"/>
      <c r="I244" s="360"/>
      <c r="J244" s="360"/>
      <c r="K244" s="360"/>
      <c r="L244" s="360"/>
      <c r="M244" s="360"/>
      <c r="N244" s="360"/>
      <c r="O244" s="360"/>
      <c r="P244" s="274"/>
      <c r="Q244" s="359"/>
      <c r="R244" s="360"/>
      <c r="S244" s="360"/>
      <c r="T244" s="360"/>
      <c r="U244" s="360"/>
      <c r="V244" s="360"/>
      <c r="W244" s="360"/>
      <c r="X244" s="360"/>
      <c r="Y244" s="275"/>
      <c r="Z244" s="275"/>
      <c r="AA244" s="275"/>
      <c r="AB244" s="275"/>
    </row>
    <row r="245" spans="1:28" s="271" customFormat="1" ht="67.5" hidden="1">
      <c r="A245" s="268" t="s">
        <v>159</v>
      </c>
      <c r="B245" s="272" t="s">
        <v>886</v>
      </c>
      <c r="C245" s="273" t="s">
        <v>492</v>
      </c>
      <c r="D245" s="257" t="s">
        <v>156</v>
      </c>
      <c r="E245" s="359"/>
      <c r="F245" s="360"/>
      <c r="G245" s="360"/>
      <c r="H245" s="360"/>
      <c r="I245" s="360"/>
      <c r="J245" s="360"/>
      <c r="K245" s="360"/>
      <c r="L245" s="360"/>
      <c r="M245" s="360"/>
      <c r="N245" s="360"/>
      <c r="O245" s="360"/>
      <c r="P245" s="274"/>
      <c r="Q245" s="359"/>
      <c r="R245" s="360"/>
      <c r="S245" s="360"/>
      <c r="T245" s="360"/>
      <c r="U245" s="360"/>
      <c r="V245" s="360"/>
      <c r="W245" s="360"/>
      <c r="X245" s="360"/>
      <c r="Y245" s="275"/>
      <c r="Z245" s="275"/>
      <c r="AA245" s="275"/>
      <c r="AB245" s="275"/>
    </row>
    <row r="246" spans="1:28" s="271" customFormat="1" ht="16.5" customHeight="1" hidden="1">
      <c r="A246" s="316" t="s">
        <v>157</v>
      </c>
      <c r="B246" s="306" t="s">
        <v>56</v>
      </c>
      <c r="C246" s="273" t="s">
        <v>493</v>
      </c>
      <c r="D246" s="307" t="s">
        <v>446</v>
      </c>
      <c r="E246" s="359"/>
      <c r="F246" s="360"/>
      <c r="G246" s="360"/>
      <c r="H246" s="360"/>
      <c r="I246" s="360"/>
      <c r="J246" s="360"/>
      <c r="K246" s="360"/>
      <c r="L246" s="360"/>
      <c r="M246" s="360"/>
      <c r="N246" s="360"/>
      <c r="O246" s="360"/>
      <c r="P246" s="274"/>
      <c r="Q246" s="359"/>
      <c r="R246" s="360"/>
      <c r="S246" s="360"/>
      <c r="T246" s="360"/>
      <c r="U246" s="360"/>
      <c r="V246" s="360"/>
      <c r="W246" s="360"/>
      <c r="X246" s="360"/>
      <c r="Y246" s="275"/>
      <c r="Z246" s="275"/>
      <c r="AA246" s="275"/>
      <c r="AB246" s="275"/>
    </row>
    <row r="247" spans="1:28" s="271" customFormat="1" ht="20.25" customHeight="1" hidden="1">
      <c r="A247" s="316" t="s">
        <v>572</v>
      </c>
      <c r="B247" s="306" t="s">
        <v>57</v>
      </c>
      <c r="C247" s="319"/>
      <c r="D247" s="317" t="s">
        <v>445</v>
      </c>
      <c r="E247" s="368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274"/>
      <c r="Q247" s="368"/>
      <c r="R247" s="360"/>
      <c r="S247" s="360"/>
      <c r="T247" s="360"/>
      <c r="U247" s="360"/>
      <c r="V247" s="360"/>
      <c r="W247" s="360"/>
      <c r="X247" s="360"/>
      <c r="Y247" s="314"/>
      <c r="Z247" s="314"/>
      <c r="AA247" s="314"/>
      <c r="AB247" s="314"/>
    </row>
    <row r="248" spans="1:28" s="271" customFormat="1" ht="78.75" hidden="1">
      <c r="A248" s="268" t="s">
        <v>339</v>
      </c>
      <c r="B248" s="272" t="s">
        <v>887</v>
      </c>
      <c r="C248" s="273"/>
      <c r="D248" s="257" t="s">
        <v>728</v>
      </c>
      <c r="E248" s="359"/>
      <c r="F248" s="360"/>
      <c r="G248" s="360"/>
      <c r="H248" s="360"/>
      <c r="I248" s="360"/>
      <c r="J248" s="360"/>
      <c r="K248" s="360"/>
      <c r="L248" s="360"/>
      <c r="M248" s="360"/>
      <c r="N248" s="360"/>
      <c r="O248" s="360"/>
      <c r="P248" s="274"/>
      <c r="Q248" s="359"/>
      <c r="R248" s="360"/>
      <c r="S248" s="360"/>
      <c r="T248" s="360"/>
      <c r="U248" s="360"/>
      <c r="V248" s="360"/>
      <c r="W248" s="360"/>
      <c r="X248" s="360"/>
      <c r="Y248" s="275"/>
      <c r="Z248" s="275"/>
      <c r="AA248" s="275"/>
      <c r="AB248" s="275"/>
    </row>
    <row r="249" spans="1:28" s="271" customFormat="1" ht="67.5" hidden="1">
      <c r="A249" s="268" t="s">
        <v>466</v>
      </c>
      <c r="B249" s="272" t="s">
        <v>888</v>
      </c>
      <c r="C249" s="273"/>
      <c r="D249" s="257" t="s">
        <v>729</v>
      </c>
      <c r="E249" s="359"/>
      <c r="F249" s="360"/>
      <c r="G249" s="360"/>
      <c r="H249" s="360"/>
      <c r="I249" s="360"/>
      <c r="J249" s="360"/>
      <c r="K249" s="360"/>
      <c r="L249" s="360"/>
      <c r="M249" s="360"/>
      <c r="N249" s="360"/>
      <c r="O249" s="360"/>
      <c r="P249" s="274"/>
      <c r="Q249" s="359"/>
      <c r="R249" s="360"/>
      <c r="S249" s="360"/>
      <c r="T249" s="360"/>
      <c r="U249" s="360"/>
      <c r="V249" s="360"/>
      <c r="W249" s="360"/>
      <c r="X249" s="360"/>
      <c r="Y249" s="275"/>
      <c r="Z249" s="275"/>
      <c r="AA249" s="275"/>
      <c r="AB249" s="275"/>
    </row>
    <row r="250" spans="1:28" s="271" customFormat="1" ht="22.5" hidden="1">
      <c r="A250" s="268" t="s">
        <v>688</v>
      </c>
      <c r="B250" s="262" t="s">
        <v>889</v>
      </c>
      <c r="C250" s="276"/>
      <c r="D250" s="298" t="s">
        <v>464</v>
      </c>
      <c r="E250" s="357"/>
      <c r="F250" s="358" t="s">
        <v>550</v>
      </c>
      <c r="G250" s="358"/>
      <c r="H250" s="358" t="s">
        <v>550</v>
      </c>
      <c r="I250" s="358"/>
      <c r="J250" s="358" t="s">
        <v>550</v>
      </c>
      <c r="K250" s="358"/>
      <c r="L250" s="358" t="s">
        <v>550</v>
      </c>
      <c r="M250" s="358"/>
      <c r="N250" s="358" t="s">
        <v>550</v>
      </c>
      <c r="O250" s="358"/>
      <c r="P250" s="265" t="s">
        <v>550</v>
      </c>
      <c r="Q250" s="357"/>
      <c r="R250" s="358" t="s">
        <v>550</v>
      </c>
      <c r="S250" s="358"/>
      <c r="T250" s="358" t="s">
        <v>550</v>
      </c>
      <c r="U250" s="358"/>
      <c r="V250" s="358" t="s">
        <v>550</v>
      </c>
      <c r="W250" s="358"/>
      <c r="X250" s="358" t="s">
        <v>550</v>
      </c>
      <c r="Y250" s="270"/>
      <c r="Z250" s="270" t="s">
        <v>550</v>
      </c>
      <c r="AA250" s="270"/>
      <c r="AB250" s="270" t="s">
        <v>550</v>
      </c>
    </row>
    <row r="251" spans="1:28" s="271" customFormat="1" ht="45" hidden="1">
      <c r="A251" s="268" t="s">
        <v>689</v>
      </c>
      <c r="B251" s="262" t="s">
        <v>890</v>
      </c>
      <c r="C251" s="276"/>
      <c r="D251" s="298" t="s">
        <v>464</v>
      </c>
      <c r="E251" s="357"/>
      <c r="F251" s="358" t="s">
        <v>550</v>
      </c>
      <c r="G251" s="358"/>
      <c r="H251" s="358" t="s">
        <v>550</v>
      </c>
      <c r="I251" s="358"/>
      <c r="J251" s="358" t="s">
        <v>550</v>
      </c>
      <c r="K251" s="358"/>
      <c r="L251" s="358" t="s">
        <v>550</v>
      </c>
      <c r="M251" s="358"/>
      <c r="N251" s="358" t="s">
        <v>550</v>
      </c>
      <c r="O251" s="358"/>
      <c r="P251" s="265" t="s">
        <v>550</v>
      </c>
      <c r="Q251" s="357"/>
      <c r="R251" s="358" t="s">
        <v>550</v>
      </c>
      <c r="S251" s="358"/>
      <c r="T251" s="358" t="s">
        <v>550</v>
      </c>
      <c r="U251" s="358"/>
      <c r="V251" s="358" t="s">
        <v>550</v>
      </c>
      <c r="W251" s="358"/>
      <c r="X251" s="358" t="s">
        <v>550</v>
      </c>
      <c r="Y251" s="270"/>
      <c r="Z251" s="270" t="s">
        <v>550</v>
      </c>
      <c r="AA251" s="270"/>
      <c r="AB251" s="270" t="s">
        <v>550</v>
      </c>
    </row>
    <row r="252" spans="1:28" s="271" customFormat="1" ht="101.25" hidden="1">
      <c r="A252" s="254" t="s">
        <v>804</v>
      </c>
      <c r="B252" s="262" t="s">
        <v>891</v>
      </c>
      <c r="C252" s="276"/>
      <c r="D252" s="298" t="s">
        <v>5</v>
      </c>
      <c r="E252" s="357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265"/>
      <c r="Q252" s="357"/>
      <c r="R252" s="358"/>
      <c r="S252" s="358"/>
      <c r="T252" s="358"/>
      <c r="U252" s="358"/>
      <c r="V252" s="358"/>
      <c r="W252" s="358"/>
      <c r="X252" s="358"/>
      <c r="Y252" s="270"/>
      <c r="Z252" s="270"/>
      <c r="AA252" s="270"/>
      <c r="AB252" s="270"/>
    </row>
    <row r="253" spans="1:28" s="260" customFormat="1" ht="33.75" hidden="1">
      <c r="A253" s="254" t="s">
        <v>197</v>
      </c>
      <c r="B253" s="255" t="s">
        <v>892</v>
      </c>
      <c r="C253" s="256">
        <v>610</v>
      </c>
      <c r="D253" s="298" t="s">
        <v>464</v>
      </c>
      <c r="E253" s="370"/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258"/>
      <c r="Q253" s="370"/>
      <c r="R253" s="371"/>
      <c r="S253" s="371"/>
      <c r="T253" s="371"/>
      <c r="U253" s="371"/>
      <c r="V253" s="371"/>
      <c r="W253" s="371"/>
      <c r="X253" s="371"/>
      <c r="Y253" s="259"/>
      <c r="Z253" s="259"/>
      <c r="AA253" s="259"/>
      <c r="AB253" s="259"/>
    </row>
    <row r="254" spans="1:28" s="271" customFormat="1" ht="14.25" hidden="1">
      <c r="A254" s="320" t="s">
        <v>569</v>
      </c>
      <c r="B254" s="300"/>
      <c r="C254" s="301"/>
      <c r="D254" s="308"/>
      <c r="E254" s="366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09"/>
      <c r="Q254" s="366"/>
      <c r="R254" s="367"/>
      <c r="S254" s="367"/>
      <c r="T254" s="367"/>
      <c r="U254" s="367"/>
      <c r="V254" s="367"/>
      <c r="W254" s="367"/>
      <c r="X254" s="367"/>
      <c r="Y254" s="310"/>
      <c r="Z254" s="310"/>
      <c r="AA254" s="310"/>
      <c r="AB254" s="310"/>
    </row>
    <row r="255" spans="1:28" s="271" customFormat="1" ht="33.75" hidden="1">
      <c r="A255" s="299" t="s">
        <v>196</v>
      </c>
      <c r="B255" s="303" t="s">
        <v>652</v>
      </c>
      <c r="C255" s="276">
        <v>611</v>
      </c>
      <c r="D255" s="304" t="s">
        <v>464</v>
      </c>
      <c r="E255" s="357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265"/>
      <c r="Q255" s="357"/>
      <c r="R255" s="358"/>
      <c r="S255" s="358"/>
      <c r="T255" s="358"/>
      <c r="U255" s="358"/>
      <c r="V255" s="358"/>
      <c r="W255" s="358"/>
      <c r="X255" s="358"/>
      <c r="Y255" s="270"/>
      <c r="Z255" s="270"/>
      <c r="AA255" s="270"/>
      <c r="AB255" s="270"/>
    </row>
    <row r="256" spans="1:28" s="271" customFormat="1" ht="15.75" customHeight="1" hidden="1">
      <c r="A256" s="299" t="s">
        <v>554</v>
      </c>
      <c r="B256" s="306" t="s">
        <v>58</v>
      </c>
      <c r="C256" s="273">
        <v>614</v>
      </c>
      <c r="D256" s="307" t="s">
        <v>464</v>
      </c>
      <c r="E256" s="359"/>
      <c r="F256" s="360"/>
      <c r="G256" s="360"/>
      <c r="H256" s="360"/>
      <c r="I256" s="360"/>
      <c r="J256" s="360"/>
      <c r="K256" s="360"/>
      <c r="L256" s="360"/>
      <c r="M256" s="360"/>
      <c r="N256" s="360"/>
      <c r="O256" s="360"/>
      <c r="P256" s="274"/>
      <c r="Q256" s="359"/>
      <c r="R256" s="360"/>
      <c r="S256" s="360"/>
      <c r="T256" s="360"/>
      <c r="U256" s="360"/>
      <c r="V256" s="360"/>
      <c r="W256" s="360"/>
      <c r="X256" s="360"/>
      <c r="Y256" s="275"/>
      <c r="Z256" s="275"/>
      <c r="AA256" s="275"/>
      <c r="AB256" s="275"/>
    </row>
    <row r="257" spans="1:28" s="271" customFormat="1" ht="22.5" hidden="1">
      <c r="A257" s="268" t="s">
        <v>480</v>
      </c>
      <c r="B257" s="272" t="s">
        <v>893</v>
      </c>
      <c r="C257" s="273">
        <v>620</v>
      </c>
      <c r="D257" s="257" t="s">
        <v>464</v>
      </c>
      <c r="E257" s="359"/>
      <c r="F257" s="360"/>
      <c r="G257" s="360"/>
      <c r="H257" s="360"/>
      <c r="I257" s="360"/>
      <c r="J257" s="360"/>
      <c r="K257" s="360"/>
      <c r="L257" s="360"/>
      <c r="M257" s="360"/>
      <c r="N257" s="360"/>
      <c r="O257" s="360"/>
      <c r="P257" s="274"/>
      <c r="Q257" s="359"/>
      <c r="R257" s="360"/>
      <c r="S257" s="360"/>
      <c r="T257" s="360"/>
      <c r="U257" s="360"/>
      <c r="V257" s="360"/>
      <c r="W257" s="360"/>
      <c r="X257" s="360"/>
      <c r="Y257" s="275"/>
      <c r="Z257" s="275"/>
      <c r="AA257" s="275"/>
      <c r="AB257" s="275"/>
    </row>
    <row r="258" spans="1:28" s="215" customFormat="1" ht="24">
      <c r="A258" s="111" t="s">
        <v>718</v>
      </c>
      <c r="B258" s="131" t="s">
        <v>894</v>
      </c>
      <c r="C258" s="141">
        <v>630</v>
      </c>
      <c r="D258" s="92" t="s">
        <v>464</v>
      </c>
      <c r="E258" s="415">
        <f>K258</f>
        <v>640014800</v>
      </c>
      <c r="F258" s="345">
        <f>L258</f>
        <v>9428900</v>
      </c>
      <c r="G258" s="345"/>
      <c r="H258" s="345"/>
      <c r="I258" s="345"/>
      <c r="J258" s="345"/>
      <c r="K258" s="345">
        <f>'Свод Программные мероприятия'!C131</f>
        <v>640014800</v>
      </c>
      <c r="L258" s="345">
        <f>'Свод Программные мероприятия'!D131</f>
        <v>9428900</v>
      </c>
      <c r="M258" s="345"/>
      <c r="N258" s="345"/>
      <c r="O258" s="345"/>
      <c r="P258" s="216"/>
      <c r="Q258" s="415">
        <f>W258</f>
        <v>441164668.9</v>
      </c>
      <c r="R258" s="345">
        <f>X258</f>
        <v>9049635.9</v>
      </c>
      <c r="S258" s="345"/>
      <c r="T258" s="345"/>
      <c r="U258" s="345"/>
      <c r="V258" s="345"/>
      <c r="W258" s="345">
        <f>'Свод Программные мероприятия'!G131</f>
        <v>441164668.9</v>
      </c>
      <c r="X258" s="345">
        <f>X156</f>
        <v>9049635.9</v>
      </c>
      <c r="Y258" s="214"/>
      <c r="Z258" s="214"/>
      <c r="AA258" s="214"/>
      <c r="AB258" s="214"/>
    </row>
    <row r="259" spans="1:28" s="7" customFormat="1" ht="14.25">
      <c r="A259" s="109" t="s">
        <v>555</v>
      </c>
      <c r="B259" s="123"/>
      <c r="C259" s="12"/>
      <c r="D259" s="13"/>
      <c r="E259" s="351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207"/>
      <c r="Q259" s="351"/>
      <c r="R259" s="346"/>
      <c r="S259" s="346"/>
      <c r="T259" s="346"/>
      <c r="U259" s="346"/>
      <c r="V259" s="346"/>
      <c r="W259" s="346"/>
      <c r="X259" s="346"/>
      <c r="Y259" s="4"/>
      <c r="Z259" s="4"/>
      <c r="AA259" s="4"/>
      <c r="AB259" s="4"/>
    </row>
    <row r="260" spans="1:28" ht="24">
      <c r="A260" s="109" t="s">
        <v>703</v>
      </c>
      <c r="B260" s="121" t="s">
        <v>59</v>
      </c>
      <c r="C260" s="14"/>
      <c r="D260" s="15" t="s">
        <v>464</v>
      </c>
      <c r="E260" s="352">
        <f>K260</f>
        <v>331803900</v>
      </c>
      <c r="F260" s="347">
        <f>L260</f>
        <v>0</v>
      </c>
      <c r="G260" s="347"/>
      <c r="H260" s="347"/>
      <c r="I260" s="347"/>
      <c r="J260" s="347"/>
      <c r="K260" s="347">
        <f>'Свод Программные мероприятия'!C19+'Свод Программные мероприятия'!C23+'Свод Программные мероприятия'!C27+'Свод Программные мероприятия'!C47+'Свод Программные мероприятия'!C50+'Свод Программные мероприятия'!C53+'Свод Программные мероприятия'!C58+'Свод Программные мероприятия'!C62+'Свод Программные мероприятия'!C91+'Свод Программные мероприятия'!C92+'Свод Программные мероприятия'!C93+'Свод Программные мероприятия'!C94+'Свод Программные мероприятия'!C95+'Свод Программные мероприятия'!C96+'Свод Программные мероприятия'!C101+'Свод Программные мероприятия'!C104+'Свод Программные мероприятия'!C107+'Свод Программные мероприятия'!C110+'Свод Программные мероприятия'!C113+'Свод Программные мероприятия'!C116+'Свод Программные мероприятия'!C119+'Свод Программные мероприятия'!C121</f>
        <v>331803900</v>
      </c>
      <c r="L260" s="347"/>
      <c r="M260" s="347"/>
      <c r="N260" s="347"/>
      <c r="O260" s="347"/>
      <c r="P260" s="205"/>
      <c r="Q260" s="372">
        <f>W260</f>
        <v>143244169.73</v>
      </c>
      <c r="R260" s="373">
        <f>X260</f>
        <v>0</v>
      </c>
      <c r="S260" s="373"/>
      <c r="T260" s="373"/>
      <c r="U260" s="373"/>
      <c r="V260" s="373"/>
      <c r="W260" s="373">
        <f>'Свод Программные мероприятия'!G19+'Свод Программные мероприятия'!G23+'Свод Программные мероприятия'!G27+'Свод Программные мероприятия'!G47+'Свод Программные мероприятия'!G50+'Свод Программные мероприятия'!G53+'Свод Программные мероприятия'!G58+'Свод Программные мероприятия'!G62+'Свод Программные мероприятия'!G91+'Свод Программные мероприятия'!G92+'Свод Программные мероприятия'!G93+'Свод Программные мероприятия'!G94+'Свод Программные мероприятия'!G95+'Свод Программные мероприятия'!G96+'Свод Программные мероприятия'!G101+'Свод Программные мероприятия'!G104+'Свод Программные мероприятия'!G107+'Свод Программные мероприятия'!G110+'Свод Программные мероприятия'!G113+'Свод Программные мероприятия'!G116+'Свод Программные мероприятия'!G119+'Свод Программные мероприятия'!G121</f>
        <v>143244169.73</v>
      </c>
      <c r="X260" s="373"/>
      <c r="Y260" s="3"/>
      <c r="Z260" s="3"/>
      <c r="AA260" s="3"/>
      <c r="AB260" s="3"/>
    </row>
    <row r="261" spans="1:28" ht="79.5" customHeight="1" hidden="1">
      <c r="A261" s="99" t="s">
        <v>341</v>
      </c>
      <c r="B261" s="125" t="s">
        <v>60</v>
      </c>
      <c r="C261" s="61"/>
      <c r="D261" s="17" t="s">
        <v>464</v>
      </c>
      <c r="E261" s="389"/>
      <c r="F261" s="388" t="s">
        <v>550</v>
      </c>
      <c r="G261" s="388"/>
      <c r="H261" s="388" t="s">
        <v>550</v>
      </c>
      <c r="I261" s="388"/>
      <c r="J261" s="388" t="s">
        <v>550</v>
      </c>
      <c r="K261" s="388"/>
      <c r="L261" s="388" t="s">
        <v>550</v>
      </c>
      <c r="M261" s="388"/>
      <c r="N261" s="388" t="s">
        <v>550</v>
      </c>
      <c r="O261" s="388"/>
      <c r="P261" s="1" t="s">
        <v>550</v>
      </c>
      <c r="Q261" s="374"/>
      <c r="R261" s="375" t="s">
        <v>550</v>
      </c>
      <c r="S261" s="375"/>
      <c r="T261" s="375" t="s">
        <v>550</v>
      </c>
      <c r="U261" s="375"/>
      <c r="V261" s="375" t="s">
        <v>550</v>
      </c>
      <c r="W261" s="375"/>
      <c r="X261" s="375" t="s">
        <v>550</v>
      </c>
      <c r="Y261" s="1"/>
      <c r="Z261" s="1" t="s">
        <v>550</v>
      </c>
      <c r="AA261" s="1"/>
      <c r="AB261" s="1" t="s">
        <v>550</v>
      </c>
    </row>
    <row r="262" spans="1:28" ht="45" hidden="1">
      <c r="A262" s="99" t="s">
        <v>239</v>
      </c>
      <c r="B262" s="148" t="s">
        <v>61</v>
      </c>
      <c r="C262" s="11"/>
      <c r="D262" s="146" t="s">
        <v>248</v>
      </c>
      <c r="E262" s="396"/>
      <c r="F262" s="391"/>
      <c r="G262" s="391"/>
      <c r="H262" s="391"/>
      <c r="I262" s="391"/>
      <c r="J262" s="391"/>
      <c r="K262" s="391"/>
      <c r="L262" s="391"/>
      <c r="M262" s="391"/>
      <c r="N262" s="391"/>
      <c r="O262" s="391"/>
      <c r="P262" s="3"/>
      <c r="Q262" s="376"/>
      <c r="R262" s="373"/>
      <c r="S262" s="373"/>
      <c r="T262" s="373"/>
      <c r="U262" s="373"/>
      <c r="V262" s="373"/>
      <c r="W262" s="373"/>
      <c r="X262" s="373"/>
      <c r="Y262" s="3"/>
      <c r="Z262" s="3"/>
      <c r="AA262" s="3"/>
      <c r="AB262" s="3"/>
    </row>
    <row r="263" spans="1:28" ht="61.5" customHeight="1" hidden="1">
      <c r="A263" s="96" t="s">
        <v>626</v>
      </c>
      <c r="B263" s="129" t="s">
        <v>895</v>
      </c>
      <c r="C263" s="16"/>
      <c r="D263" s="92" t="s">
        <v>464</v>
      </c>
      <c r="E263" s="388" t="s">
        <v>550</v>
      </c>
      <c r="F263" s="388" t="s">
        <v>550</v>
      </c>
      <c r="G263" s="388" t="s">
        <v>550</v>
      </c>
      <c r="H263" s="388" t="s">
        <v>550</v>
      </c>
      <c r="I263" s="388" t="s">
        <v>550</v>
      </c>
      <c r="J263" s="388" t="s">
        <v>550</v>
      </c>
      <c r="K263" s="388" t="s">
        <v>550</v>
      </c>
      <c r="L263" s="388" t="s">
        <v>550</v>
      </c>
      <c r="M263" s="388" t="s">
        <v>550</v>
      </c>
      <c r="N263" s="388" t="s">
        <v>550</v>
      </c>
      <c r="O263" s="388" t="s">
        <v>550</v>
      </c>
      <c r="P263" s="1" t="s">
        <v>550</v>
      </c>
      <c r="Q263" s="374"/>
      <c r="R263" s="375"/>
      <c r="S263" s="375"/>
      <c r="T263" s="375"/>
      <c r="U263" s="375"/>
      <c r="V263" s="375"/>
      <c r="W263" s="375"/>
      <c r="X263" s="375"/>
      <c r="Y263" s="1"/>
      <c r="Z263" s="1"/>
      <c r="AA263" s="1"/>
      <c r="AB263" s="1"/>
    </row>
    <row r="264" spans="1:28" ht="95.25" customHeight="1" hidden="1">
      <c r="A264" s="96" t="s">
        <v>722</v>
      </c>
      <c r="B264" s="129" t="s">
        <v>896</v>
      </c>
      <c r="C264" s="16"/>
      <c r="D264" s="92" t="s">
        <v>464</v>
      </c>
      <c r="E264" s="397"/>
      <c r="F264" s="388"/>
      <c r="G264" s="388"/>
      <c r="H264" s="388"/>
      <c r="I264" s="388"/>
      <c r="J264" s="388"/>
      <c r="K264" s="388"/>
      <c r="L264" s="388"/>
      <c r="M264" s="388"/>
      <c r="N264" s="388"/>
      <c r="O264" s="388"/>
      <c r="P264" s="1"/>
      <c r="Q264" s="374"/>
      <c r="R264" s="375"/>
      <c r="S264" s="375"/>
      <c r="T264" s="375"/>
      <c r="U264" s="375"/>
      <c r="V264" s="375"/>
      <c r="W264" s="375"/>
      <c r="X264" s="375"/>
      <c r="Y264" s="1"/>
      <c r="Z264" s="1"/>
      <c r="AA264" s="1"/>
      <c r="AB264" s="1"/>
    </row>
    <row r="265" spans="1:28" ht="102.75" customHeight="1" hidden="1">
      <c r="A265" s="96" t="s">
        <v>633</v>
      </c>
      <c r="B265" s="129" t="s">
        <v>897</v>
      </c>
      <c r="C265" s="16"/>
      <c r="D265" s="92" t="s">
        <v>464</v>
      </c>
      <c r="E265" s="397"/>
      <c r="F265" s="388"/>
      <c r="G265" s="388"/>
      <c r="H265" s="388"/>
      <c r="I265" s="388"/>
      <c r="J265" s="388"/>
      <c r="K265" s="388"/>
      <c r="L265" s="388"/>
      <c r="M265" s="388"/>
      <c r="N265" s="388"/>
      <c r="O265" s="388"/>
      <c r="P265" s="1"/>
      <c r="Q265" s="374"/>
      <c r="R265" s="375"/>
      <c r="S265" s="375"/>
      <c r="T265" s="375"/>
      <c r="U265" s="375"/>
      <c r="V265" s="375"/>
      <c r="W265" s="375"/>
      <c r="X265" s="375"/>
      <c r="Y265" s="1"/>
      <c r="Z265" s="1"/>
      <c r="AA265" s="1"/>
      <c r="AB265" s="1"/>
    </row>
    <row r="266" spans="1:28" ht="116.25" customHeight="1" hidden="1">
      <c r="A266" s="96" t="s">
        <v>634</v>
      </c>
      <c r="B266" s="129" t="s">
        <v>62</v>
      </c>
      <c r="C266" s="16"/>
      <c r="D266" s="92" t="s">
        <v>464</v>
      </c>
      <c r="E266" s="389"/>
      <c r="F266" s="388"/>
      <c r="G266" s="388"/>
      <c r="H266" s="388"/>
      <c r="I266" s="388"/>
      <c r="J266" s="388"/>
      <c r="K266" s="388"/>
      <c r="L266" s="388"/>
      <c r="M266" s="388"/>
      <c r="N266" s="388"/>
      <c r="O266" s="388"/>
      <c r="P266" s="1"/>
      <c r="Q266" s="374"/>
      <c r="R266" s="375"/>
      <c r="S266" s="375"/>
      <c r="T266" s="375"/>
      <c r="U266" s="375"/>
      <c r="V266" s="375"/>
      <c r="W266" s="375"/>
      <c r="X266" s="375"/>
      <c r="Y266" s="1"/>
      <c r="Z266" s="1"/>
      <c r="AA266" s="1"/>
      <c r="AB266" s="1"/>
    </row>
    <row r="267" spans="1:28" ht="63.75" hidden="1">
      <c r="A267" s="112" t="s">
        <v>199</v>
      </c>
      <c r="B267" s="129" t="s">
        <v>898</v>
      </c>
      <c r="C267" s="16" t="s">
        <v>513</v>
      </c>
      <c r="D267" s="92" t="s">
        <v>464</v>
      </c>
      <c r="E267" s="388" t="s">
        <v>550</v>
      </c>
      <c r="F267" s="388" t="s">
        <v>550</v>
      </c>
      <c r="G267" s="388" t="s">
        <v>550</v>
      </c>
      <c r="H267" s="388" t="s">
        <v>550</v>
      </c>
      <c r="I267" s="388" t="s">
        <v>550</v>
      </c>
      <c r="J267" s="388" t="s">
        <v>550</v>
      </c>
      <c r="K267" s="388" t="s">
        <v>550</v>
      </c>
      <c r="L267" s="388" t="s">
        <v>550</v>
      </c>
      <c r="M267" s="388" t="s">
        <v>550</v>
      </c>
      <c r="N267" s="388" t="s">
        <v>550</v>
      </c>
      <c r="O267" s="388" t="s">
        <v>550</v>
      </c>
      <c r="P267" s="1" t="s">
        <v>550</v>
      </c>
      <c r="Q267" s="374"/>
      <c r="R267" s="375" t="s">
        <v>550</v>
      </c>
      <c r="S267" s="375"/>
      <c r="T267" s="375" t="s">
        <v>550</v>
      </c>
      <c r="U267" s="375" t="s">
        <v>550</v>
      </c>
      <c r="V267" s="375" t="s">
        <v>550</v>
      </c>
      <c r="W267" s="375" t="s">
        <v>550</v>
      </c>
      <c r="X267" s="375" t="s">
        <v>550</v>
      </c>
      <c r="Y267" s="1" t="s">
        <v>550</v>
      </c>
      <c r="Z267" s="1" t="s">
        <v>550</v>
      </c>
      <c r="AA267" s="1" t="s">
        <v>550</v>
      </c>
      <c r="AB267" s="1" t="s">
        <v>550</v>
      </c>
    </row>
    <row r="268" spans="1:28" s="7" customFormat="1" ht="14.25" hidden="1">
      <c r="A268" s="113" t="s">
        <v>568</v>
      </c>
      <c r="B268" s="119"/>
      <c r="C268" s="12"/>
      <c r="D268" s="13"/>
      <c r="E268" s="398"/>
      <c r="F268" s="398"/>
      <c r="G268" s="398"/>
      <c r="H268" s="398"/>
      <c r="I268" s="398"/>
      <c r="J268" s="398"/>
      <c r="K268" s="398"/>
      <c r="L268" s="398"/>
      <c r="M268" s="398"/>
      <c r="N268" s="398"/>
      <c r="O268" s="398"/>
      <c r="P268" s="4"/>
      <c r="Q268" s="377"/>
      <c r="R268" s="378"/>
      <c r="S268" s="378"/>
      <c r="T268" s="378"/>
      <c r="U268" s="378"/>
      <c r="V268" s="378"/>
      <c r="W268" s="378"/>
      <c r="X268" s="378"/>
      <c r="Y268" s="4"/>
      <c r="Z268" s="4"/>
      <c r="AA268" s="4"/>
      <c r="AB268" s="4"/>
    </row>
    <row r="269" spans="1:28" ht="45" hidden="1">
      <c r="A269" s="113" t="s">
        <v>328</v>
      </c>
      <c r="B269" s="121" t="s">
        <v>899</v>
      </c>
      <c r="C269" s="14" t="s">
        <v>514</v>
      </c>
      <c r="D269" s="15" t="s">
        <v>464</v>
      </c>
      <c r="E269" s="391" t="s">
        <v>550</v>
      </c>
      <c r="F269" s="391" t="s">
        <v>550</v>
      </c>
      <c r="G269" s="391" t="s">
        <v>550</v>
      </c>
      <c r="H269" s="391" t="s">
        <v>550</v>
      </c>
      <c r="I269" s="391" t="s">
        <v>550</v>
      </c>
      <c r="J269" s="391" t="s">
        <v>550</v>
      </c>
      <c r="K269" s="391" t="s">
        <v>550</v>
      </c>
      <c r="L269" s="391" t="s">
        <v>550</v>
      </c>
      <c r="M269" s="391" t="s">
        <v>550</v>
      </c>
      <c r="N269" s="391" t="s">
        <v>550</v>
      </c>
      <c r="O269" s="391" t="s">
        <v>550</v>
      </c>
      <c r="P269" s="3" t="s">
        <v>550</v>
      </c>
      <c r="Q269" s="372"/>
      <c r="R269" s="373" t="s">
        <v>550</v>
      </c>
      <c r="S269" s="373"/>
      <c r="T269" s="373" t="s">
        <v>550</v>
      </c>
      <c r="U269" s="373" t="s">
        <v>550</v>
      </c>
      <c r="V269" s="373" t="s">
        <v>550</v>
      </c>
      <c r="W269" s="373" t="s">
        <v>550</v>
      </c>
      <c r="X269" s="373" t="s">
        <v>550</v>
      </c>
      <c r="Y269" s="3" t="s">
        <v>550</v>
      </c>
      <c r="Z269" s="3" t="s">
        <v>550</v>
      </c>
      <c r="AA269" s="3" t="s">
        <v>550</v>
      </c>
      <c r="AB269" s="3" t="s">
        <v>550</v>
      </c>
    </row>
    <row r="270" spans="1:28" ht="56.25" hidden="1">
      <c r="A270" s="113" t="s">
        <v>327</v>
      </c>
      <c r="B270" s="125" t="s">
        <v>900</v>
      </c>
      <c r="C270" s="16" t="s">
        <v>515</v>
      </c>
      <c r="D270" s="17" t="s">
        <v>464</v>
      </c>
      <c r="E270" s="388" t="s">
        <v>550</v>
      </c>
      <c r="F270" s="391" t="s">
        <v>550</v>
      </c>
      <c r="G270" s="388" t="s">
        <v>550</v>
      </c>
      <c r="H270" s="391" t="s">
        <v>550</v>
      </c>
      <c r="I270" s="391" t="s">
        <v>550</v>
      </c>
      <c r="J270" s="391" t="s">
        <v>550</v>
      </c>
      <c r="K270" s="391" t="s">
        <v>550</v>
      </c>
      <c r="L270" s="391" t="s">
        <v>550</v>
      </c>
      <c r="M270" s="391" t="s">
        <v>550</v>
      </c>
      <c r="N270" s="391" t="s">
        <v>550</v>
      </c>
      <c r="O270" s="391" t="s">
        <v>550</v>
      </c>
      <c r="P270" s="3" t="s">
        <v>550</v>
      </c>
      <c r="Q270" s="374"/>
      <c r="R270" s="375" t="s">
        <v>550</v>
      </c>
      <c r="S270" s="375"/>
      <c r="T270" s="375" t="s">
        <v>550</v>
      </c>
      <c r="U270" s="375" t="s">
        <v>550</v>
      </c>
      <c r="V270" s="375" t="s">
        <v>550</v>
      </c>
      <c r="W270" s="375" t="s">
        <v>550</v>
      </c>
      <c r="X270" s="375" t="s">
        <v>550</v>
      </c>
      <c r="Y270" s="1" t="s">
        <v>550</v>
      </c>
      <c r="Z270" s="1" t="s">
        <v>550</v>
      </c>
      <c r="AA270" s="1" t="s">
        <v>550</v>
      </c>
      <c r="AB270" s="1" t="s">
        <v>550</v>
      </c>
    </row>
    <row r="271" spans="1:28" s="7" customFormat="1" ht="14.25" hidden="1">
      <c r="A271" s="114" t="s">
        <v>555</v>
      </c>
      <c r="B271" s="119"/>
      <c r="C271" s="12"/>
      <c r="D271" s="13"/>
      <c r="E271" s="398"/>
      <c r="F271" s="399"/>
      <c r="G271" s="398"/>
      <c r="H271" s="399"/>
      <c r="I271" s="399"/>
      <c r="J271" s="399"/>
      <c r="K271" s="399"/>
      <c r="L271" s="399"/>
      <c r="M271" s="399"/>
      <c r="N271" s="399"/>
      <c r="O271" s="399"/>
      <c r="P271" s="6"/>
      <c r="Q271" s="377"/>
      <c r="R271" s="378"/>
      <c r="S271" s="378"/>
      <c r="T271" s="378"/>
      <c r="U271" s="378"/>
      <c r="V271" s="378"/>
      <c r="W271" s="378"/>
      <c r="X271" s="378"/>
      <c r="Y271" s="4"/>
      <c r="Z271" s="4"/>
      <c r="AA271" s="4"/>
      <c r="AB271" s="4"/>
    </row>
    <row r="272" spans="1:28" ht="45" hidden="1">
      <c r="A272" s="114" t="s">
        <v>291</v>
      </c>
      <c r="B272" s="121" t="s">
        <v>379</v>
      </c>
      <c r="C272" s="14" t="s">
        <v>516</v>
      </c>
      <c r="D272" s="15" t="s">
        <v>464</v>
      </c>
      <c r="E272" s="391" t="s">
        <v>550</v>
      </c>
      <c r="F272" s="391" t="s">
        <v>550</v>
      </c>
      <c r="G272" s="391" t="s">
        <v>550</v>
      </c>
      <c r="H272" s="391" t="s">
        <v>550</v>
      </c>
      <c r="I272" s="391" t="s">
        <v>550</v>
      </c>
      <c r="J272" s="391" t="s">
        <v>550</v>
      </c>
      <c r="K272" s="391" t="s">
        <v>550</v>
      </c>
      <c r="L272" s="391" t="s">
        <v>550</v>
      </c>
      <c r="M272" s="391" t="s">
        <v>550</v>
      </c>
      <c r="N272" s="391" t="s">
        <v>550</v>
      </c>
      <c r="O272" s="391" t="s">
        <v>550</v>
      </c>
      <c r="P272" s="3" t="s">
        <v>550</v>
      </c>
      <c r="Q272" s="372"/>
      <c r="R272" s="373" t="s">
        <v>550</v>
      </c>
      <c r="S272" s="373"/>
      <c r="T272" s="373" t="s">
        <v>550</v>
      </c>
      <c r="U272" s="373" t="s">
        <v>550</v>
      </c>
      <c r="V272" s="373" t="s">
        <v>550</v>
      </c>
      <c r="W272" s="373" t="s">
        <v>550</v>
      </c>
      <c r="X272" s="373" t="s">
        <v>550</v>
      </c>
      <c r="Y272" s="3" t="s">
        <v>550</v>
      </c>
      <c r="Z272" s="3" t="s">
        <v>550</v>
      </c>
      <c r="AA272" s="3" t="s">
        <v>550</v>
      </c>
      <c r="AB272" s="3" t="s">
        <v>550</v>
      </c>
    </row>
    <row r="273" spans="1:28" ht="56.25" hidden="1">
      <c r="A273" s="114" t="s">
        <v>325</v>
      </c>
      <c r="B273" s="125" t="s">
        <v>380</v>
      </c>
      <c r="C273" s="16" t="s">
        <v>552</v>
      </c>
      <c r="D273" s="15" t="s">
        <v>464</v>
      </c>
      <c r="E273" s="388" t="s">
        <v>550</v>
      </c>
      <c r="F273" s="391" t="s">
        <v>550</v>
      </c>
      <c r="G273" s="388" t="s">
        <v>550</v>
      </c>
      <c r="H273" s="391" t="s">
        <v>550</v>
      </c>
      <c r="I273" s="391" t="s">
        <v>550</v>
      </c>
      <c r="J273" s="391" t="s">
        <v>550</v>
      </c>
      <c r="K273" s="391" t="s">
        <v>550</v>
      </c>
      <c r="L273" s="391" t="s">
        <v>550</v>
      </c>
      <c r="M273" s="391" t="s">
        <v>550</v>
      </c>
      <c r="N273" s="391" t="s">
        <v>550</v>
      </c>
      <c r="O273" s="391" t="s">
        <v>550</v>
      </c>
      <c r="P273" s="3" t="s">
        <v>550</v>
      </c>
      <c r="Q273" s="372"/>
      <c r="R273" s="375" t="s">
        <v>550</v>
      </c>
      <c r="S273" s="373"/>
      <c r="T273" s="375" t="s">
        <v>550</v>
      </c>
      <c r="U273" s="373" t="s">
        <v>550</v>
      </c>
      <c r="V273" s="373" t="s">
        <v>550</v>
      </c>
      <c r="W273" s="373" t="s">
        <v>550</v>
      </c>
      <c r="X273" s="373" t="s">
        <v>550</v>
      </c>
      <c r="Y273" s="3" t="s">
        <v>550</v>
      </c>
      <c r="Z273" s="3" t="s">
        <v>550</v>
      </c>
      <c r="AA273" s="3" t="s">
        <v>550</v>
      </c>
      <c r="AB273" s="3" t="s">
        <v>550</v>
      </c>
    </row>
    <row r="274" spans="1:28" ht="33.75" hidden="1">
      <c r="A274" s="114" t="s">
        <v>326</v>
      </c>
      <c r="B274" s="125" t="s">
        <v>381</v>
      </c>
      <c r="C274" s="16">
        <v>423</v>
      </c>
      <c r="D274" s="17" t="s">
        <v>464</v>
      </c>
      <c r="E274" s="388" t="s">
        <v>550</v>
      </c>
      <c r="F274" s="391" t="s">
        <v>550</v>
      </c>
      <c r="G274" s="388" t="s">
        <v>550</v>
      </c>
      <c r="H274" s="391" t="s">
        <v>550</v>
      </c>
      <c r="I274" s="391" t="s">
        <v>550</v>
      </c>
      <c r="J274" s="391" t="s">
        <v>550</v>
      </c>
      <c r="K274" s="391" t="s">
        <v>550</v>
      </c>
      <c r="L274" s="391" t="s">
        <v>550</v>
      </c>
      <c r="M274" s="391" t="s">
        <v>550</v>
      </c>
      <c r="N274" s="391" t="s">
        <v>550</v>
      </c>
      <c r="O274" s="391" t="s">
        <v>550</v>
      </c>
      <c r="P274" s="3" t="s">
        <v>550</v>
      </c>
      <c r="Q274" s="374"/>
      <c r="R274" s="375" t="s">
        <v>550</v>
      </c>
      <c r="S274" s="375"/>
      <c r="T274" s="375" t="s">
        <v>550</v>
      </c>
      <c r="U274" s="375" t="s">
        <v>550</v>
      </c>
      <c r="V274" s="375" t="s">
        <v>550</v>
      </c>
      <c r="W274" s="375" t="s">
        <v>550</v>
      </c>
      <c r="X274" s="375" t="s">
        <v>550</v>
      </c>
      <c r="Y274" s="1" t="s">
        <v>550</v>
      </c>
      <c r="Z274" s="1" t="s">
        <v>550</v>
      </c>
      <c r="AA274" s="1" t="s">
        <v>550</v>
      </c>
      <c r="AB274" s="1" t="s">
        <v>550</v>
      </c>
    </row>
    <row r="275" spans="1:28" ht="56.25" hidden="1">
      <c r="A275" s="113" t="s">
        <v>289</v>
      </c>
      <c r="B275" s="125" t="s">
        <v>382</v>
      </c>
      <c r="C275" s="16" t="s">
        <v>517</v>
      </c>
      <c r="D275" s="17" t="s">
        <v>464</v>
      </c>
      <c r="E275" s="388" t="s">
        <v>550</v>
      </c>
      <c r="F275" s="391" t="s">
        <v>550</v>
      </c>
      <c r="G275" s="388" t="s">
        <v>550</v>
      </c>
      <c r="H275" s="391" t="s">
        <v>550</v>
      </c>
      <c r="I275" s="391" t="s">
        <v>550</v>
      </c>
      <c r="J275" s="391" t="s">
        <v>550</v>
      </c>
      <c r="K275" s="391" t="s">
        <v>550</v>
      </c>
      <c r="L275" s="391" t="s">
        <v>550</v>
      </c>
      <c r="M275" s="391" t="s">
        <v>550</v>
      </c>
      <c r="N275" s="391" t="s">
        <v>550</v>
      </c>
      <c r="O275" s="391" t="s">
        <v>550</v>
      </c>
      <c r="P275" s="3" t="s">
        <v>550</v>
      </c>
      <c r="Q275" s="374"/>
      <c r="R275" s="375" t="s">
        <v>550</v>
      </c>
      <c r="S275" s="375"/>
      <c r="T275" s="375" t="s">
        <v>550</v>
      </c>
      <c r="U275" s="375" t="s">
        <v>550</v>
      </c>
      <c r="V275" s="375" t="s">
        <v>550</v>
      </c>
      <c r="W275" s="375" t="s">
        <v>550</v>
      </c>
      <c r="X275" s="375" t="s">
        <v>550</v>
      </c>
      <c r="Y275" s="1" t="s">
        <v>550</v>
      </c>
      <c r="Z275" s="1" t="s">
        <v>550</v>
      </c>
      <c r="AA275" s="1" t="s">
        <v>550</v>
      </c>
      <c r="AB275" s="1" t="s">
        <v>550</v>
      </c>
    </row>
    <row r="276" spans="1:28" ht="14.25" hidden="1">
      <c r="A276" s="114" t="s">
        <v>555</v>
      </c>
      <c r="B276" s="119"/>
      <c r="C276" s="12"/>
      <c r="D276" s="13"/>
      <c r="E276" s="398"/>
      <c r="F276" s="398"/>
      <c r="G276" s="398"/>
      <c r="H276" s="398"/>
      <c r="I276" s="398"/>
      <c r="J276" s="398"/>
      <c r="K276" s="398"/>
      <c r="L276" s="398"/>
      <c r="M276" s="398"/>
      <c r="N276" s="398"/>
      <c r="O276" s="398"/>
      <c r="P276" s="4"/>
      <c r="Q276" s="377"/>
      <c r="R276" s="378"/>
      <c r="S276" s="378"/>
      <c r="T276" s="378"/>
      <c r="U276" s="378"/>
      <c r="V276" s="378"/>
      <c r="W276" s="378"/>
      <c r="X276" s="378"/>
      <c r="Y276" s="4"/>
      <c r="Z276" s="4"/>
      <c r="AA276" s="4"/>
      <c r="AB276" s="4"/>
    </row>
    <row r="277" spans="1:28" ht="45" hidden="1">
      <c r="A277" s="114" t="s">
        <v>290</v>
      </c>
      <c r="B277" s="121" t="s">
        <v>383</v>
      </c>
      <c r="C277" s="14" t="s">
        <v>518</v>
      </c>
      <c r="D277" s="15" t="s">
        <v>464</v>
      </c>
      <c r="E277" s="391" t="s">
        <v>550</v>
      </c>
      <c r="F277" s="391" t="s">
        <v>550</v>
      </c>
      <c r="G277" s="391" t="s">
        <v>550</v>
      </c>
      <c r="H277" s="391" t="s">
        <v>550</v>
      </c>
      <c r="I277" s="391" t="s">
        <v>550</v>
      </c>
      <c r="J277" s="391" t="s">
        <v>550</v>
      </c>
      <c r="K277" s="391" t="s">
        <v>550</v>
      </c>
      <c r="L277" s="391" t="s">
        <v>550</v>
      </c>
      <c r="M277" s="391" t="s">
        <v>550</v>
      </c>
      <c r="N277" s="391" t="s">
        <v>550</v>
      </c>
      <c r="O277" s="391" t="s">
        <v>550</v>
      </c>
      <c r="P277" s="3" t="s">
        <v>550</v>
      </c>
      <c r="Q277" s="372"/>
      <c r="R277" s="373" t="s">
        <v>550</v>
      </c>
      <c r="S277" s="373"/>
      <c r="T277" s="373" t="s">
        <v>550</v>
      </c>
      <c r="U277" s="373" t="s">
        <v>550</v>
      </c>
      <c r="V277" s="373" t="s">
        <v>550</v>
      </c>
      <c r="W277" s="373" t="s">
        <v>550</v>
      </c>
      <c r="X277" s="373" t="s">
        <v>550</v>
      </c>
      <c r="Y277" s="3" t="s">
        <v>550</v>
      </c>
      <c r="Z277" s="3" t="s">
        <v>550</v>
      </c>
      <c r="AA277" s="3" t="s">
        <v>550</v>
      </c>
      <c r="AB277" s="3" t="s">
        <v>550</v>
      </c>
    </row>
    <row r="278" spans="1:28" ht="45" hidden="1">
      <c r="A278" s="113" t="s">
        <v>288</v>
      </c>
      <c r="B278" s="125" t="s">
        <v>384</v>
      </c>
      <c r="C278" s="16" t="s">
        <v>519</v>
      </c>
      <c r="D278" s="17" t="s">
        <v>464</v>
      </c>
      <c r="E278" s="388" t="s">
        <v>550</v>
      </c>
      <c r="F278" s="391" t="s">
        <v>550</v>
      </c>
      <c r="G278" s="388" t="s">
        <v>550</v>
      </c>
      <c r="H278" s="391" t="s">
        <v>550</v>
      </c>
      <c r="I278" s="391" t="s">
        <v>550</v>
      </c>
      <c r="J278" s="391" t="s">
        <v>550</v>
      </c>
      <c r="K278" s="391" t="s">
        <v>550</v>
      </c>
      <c r="L278" s="391" t="s">
        <v>550</v>
      </c>
      <c r="M278" s="391" t="s">
        <v>550</v>
      </c>
      <c r="N278" s="391" t="s">
        <v>550</v>
      </c>
      <c r="O278" s="391" t="s">
        <v>550</v>
      </c>
      <c r="P278" s="3" t="s">
        <v>550</v>
      </c>
      <c r="Q278" s="374"/>
      <c r="R278" s="375" t="s">
        <v>550</v>
      </c>
      <c r="S278" s="375"/>
      <c r="T278" s="375" t="s">
        <v>550</v>
      </c>
      <c r="U278" s="375" t="s">
        <v>550</v>
      </c>
      <c r="V278" s="375" t="s">
        <v>550</v>
      </c>
      <c r="W278" s="375" t="s">
        <v>550</v>
      </c>
      <c r="X278" s="375" t="s">
        <v>550</v>
      </c>
      <c r="Y278" s="1" t="s">
        <v>550</v>
      </c>
      <c r="Z278" s="1" t="s">
        <v>550</v>
      </c>
      <c r="AA278" s="1" t="s">
        <v>550</v>
      </c>
      <c r="AB278" s="1" t="s">
        <v>550</v>
      </c>
    </row>
    <row r="279" spans="1:28" ht="33.75" hidden="1">
      <c r="A279" s="113" t="s">
        <v>719</v>
      </c>
      <c r="B279" s="125" t="s">
        <v>385</v>
      </c>
      <c r="C279" s="16" t="s">
        <v>520</v>
      </c>
      <c r="D279" s="17" t="s">
        <v>464</v>
      </c>
      <c r="E279" s="388" t="s">
        <v>550</v>
      </c>
      <c r="F279" s="391" t="s">
        <v>550</v>
      </c>
      <c r="G279" s="388" t="s">
        <v>550</v>
      </c>
      <c r="H279" s="391" t="s">
        <v>550</v>
      </c>
      <c r="I279" s="391" t="s">
        <v>550</v>
      </c>
      <c r="J279" s="391" t="s">
        <v>550</v>
      </c>
      <c r="K279" s="391" t="s">
        <v>550</v>
      </c>
      <c r="L279" s="391" t="s">
        <v>550</v>
      </c>
      <c r="M279" s="391" t="s">
        <v>550</v>
      </c>
      <c r="N279" s="391" t="s">
        <v>550</v>
      </c>
      <c r="O279" s="391" t="s">
        <v>550</v>
      </c>
      <c r="P279" s="3" t="s">
        <v>550</v>
      </c>
      <c r="Q279" s="374"/>
      <c r="R279" s="375" t="s">
        <v>550</v>
      </c>
      <c r="S279" s="375"/>
      <c r="T279" s="375" t="s">
        <v>550</v>
      </c>
      <c r="U279" s="375" t="s">
        <v>550</v>
      </c>
      <c r="V279" s="375" t="s">
        <v>550</v>
      </c>
      <c r="W279" s="375" t="s">
        <v>550</v>
      </c>
      <c r="X279" s="375" t="s">
        <v>550</v>
      </c>
      <c r="Y279" s="1" t="s">
        <v>550</v>
      </c>
      <c r="Z279" s="1" t="s">
        <v>550</v>
      </c>
      <c r="AA279" s="1" t="s">
        <v>550</v>
      </c>
      <c r="AB279" s="1" t="s">
        <v>550</v>
      </c>
    </row>
    <row r="280" spans="1:28" s="7" customFormat="1" ht="14.25" hidden="1">
      <c r="A280" s="114" t="s">
        <v>555</v>
      </c>
      <c r="B280" s="119"/>
      <c r="C280" s="12"/>
      <c r="D280" s="13"/>
      <c r="E280" s="398"/>
      <c r="F280" s="399"/>
      <c r="G280" s="398"/>
      <c r="H280" s="399"/>
      <c r="I280" s="399"/>
      <c r="J280" s="399"/>
      <c r="K280" s="399"/>
      <c r="L280" s="399"/>
      <c r="M280" s="399"/>
      <c r="N280" s="399"/>
      <c r="O280" s="399"/>
      <c r="P280" s="6"/>
      <c r="Q280" s="377"/>
      <c r="R280" s="378"/>
      <c r="S280" s="378"/>
      <c r="T280" s="378"/>
      <c r="U280" s="378"/>
      <c r="V280" s="378"/>
      <c r="W280" s="378"/>
      <c r="X280" s="378"/>
      <c r="Y280" s="4"/>
      <c r="Z280" s="4"/>
      <c r="AA280" s="4"/>
      <c r="AB280" s="4"/>
    </row>
    <row r="281" spans="1:28" ht="22.5" hidden="1">
      <c r="A281" s="114" t="s">
        <v>285</v>
      </c>
      <c r="B281" s="121" t="s">
        <v>386</v>
      </c>
      <c r="C281" s="14" t="s">
        <v>521</v>
      </c>
      <c r="D281" s="15" t="s">
        <v>464</v>
      </c>
      <c r="E281" s="391" t="s">
        <v>550</v>
      </c>
      <c r="F281" s="391" t="s">
        <v>550</v>
      </c>
      <c r="G281" s="391" t="s">
        <v>550</v>
      </c>
      <c r="H281" s="391" t="s">
        <v>550</v>
      </c>
      <c r="I281" s="391" t="s">
        <v>550</v>
      </c>
      <c r="J281" s="391" t="s">
        <v>550</v>
      </c>
      <c r="K281" s="391" t="s">
        <v>550</v>
      </c>
      <c r="L281" s="391" t="s">
        <v>550</v>
      </c>
      <c r="M281" s="391" t="s">
        <v>550</v>
      </c>
      <c r="N281" s="391" t="s">
        <v>550</v>
      </c>
      <c r="O281" s="391" t="s">
        <v>550</v>
      </c>
      <c r="P281" s="3" t="s">
        <v>550</v>
      </c>
      <c r="Q281" s="372"/>
      <c r="R281" s="373" t="s">
        <v>550</v>
      </c>
      <c r="S281" s="373"/>
      <c r="T281" s="373" t="s">
        <v>550</v>
      </c>
      <c r="U281" s="373" t="s">
        <v>550</v>
      </c>
      <c r="V281" s="373" t="s">
        <v>550</v>
      </c>
      <c r="W281" s="373" t="s">
        <v>550</v>
      </c>
      <c r="X281" s="373" t="s">
        <v>550</v>
      </c>
      <c r="Y281" s="3" t="s">
        <v>550</v>
      </c>
      <c r="Z281" s="3" t="s">
        <v>550</v>
      </c>
      <c r="AA281" s="3" t="s">
        <v>550</v>
      </c>
      <c r="AB281" s="3" t="s">
        <v>550</v>
      </c>
    </row>
    <row r="282" spans="1:28" ht="22.5" hidden="1">
      <c r="A282" s="114" t="s">
        <v>551</v>
      </c>
      <c r="B282" s="125" t="s">
        <v>387</v>
      </c>
      <c r="C282" s="16" t="s">
        <v>522</v>
      </c>
      <c r="D282" s="17" t="s">
        <v>464</v>
      </c>
      <c r="E282" s="388" t="s">
        <v>550</v>
      </c>
      <c r="F282" s="391" t="s">
        <v>550</v>
      </c>
      <c r="G282" s="388" t="s">
        <v>550</v>
      </c>
      <c r="H282" s="391" t="s">
        <v>550</v>
      </c>
      <c r="I282" s="391" t="s">
        <v>550</v>
      </c>
      <c r="J282" s="391" t="s">
        <v>550</v>
      </c>
      <c r="K282" s="391" t="s">
        <v>550</v>
      </c>
      <c r="L282" s="391" t="s">
        <v>550</v>
      </c>
      <c r="M282" s="391" t="s">
        <v>550</v>
      </c>
      <c r="N282" s="391" t="s">
        <v>550</v>
      </c>
      <c r="O282" s="391" t="s">
        <v>550</v>
      </c>
      <c r="P282" s="3" t="s">
        <v>550</v>
      </c>
      <c r="Q282" s="374"/>
      <c r="R282" s="375" t="s">
        <v>550</v>
      </c>
      <c r="S282" s="375"/>
      <c r="T282" s="375" t="s">
        <v>550</v>
      </c>
      <c r="U282" s="375" t="s">
        <v>550</v>
      </c>
      <c r="V282" s="375" t="s">
        <v>550</v>
      </c>
      <c r="W282" s="375" t="s">
        <v>550</v>
      </c>
      <c r="X282" s="375" t="s">
        <v>550</v>
      </c>
      <c r="Y282" s="1" t="s">
        <v>550</v>
      </c>
      <c r="Z282" s="1" t="s">
        <v>550</v>
      </c>
      <c r="AA282" s="1" t="s">
        <v>550</v>
      </c>
      <c r="AB282" s="1" t="s">
        <v>550</v>
      </c>
    </row>
    <row r="283" spans="1:28" ht="33.75" hidden="1">
      <c r="A283" s="113" t="s">
        <v>710</v>
      </c>
      <c r="B283" s="125" t="s">
        <v>388</v>
      </c>
      <c r="C283" s="16" t="s">
        <v>523</v>
      </c>
      <c r="D283" s="17" t="s">
        <v>464</v>
      </c>
      <c r="E283" s="388" t="s">
        <v>550</v>
      </c>
      <c r="F283" s="391" t="s">
        <v>550</v>
      </c>
      <c r="G283" s="388" t="s">
        <v>550</v>
      </c>
      <c r="H283" s="391" t="s">
        <v>550</v>
      </c>
      <c r="I283" s="391" t="s">
        <v>550</v>
      </c>
      <c r="J283" s="391" t="s">
        <v>550</v>
      </c>
      <c r="K283" s="391" t="s">
        <v>550</v>
      </c>
      <c r="L283" s="391" t="s">
        <v>550</v>
      </c>
      <c r="M283" s="391" t="s">
        <v>550</v>
      </c>
      <c r="N283" s="391" t="s">
        <v>550</v>
      </c>
      <c r="O283" s="391" t="s">
        <v>550</v>
      </c>
      <c r="P283" s="3" t="s">
        <v>550</v>
      </c>
      <c r="Q283" s="374"/>
      <c r="R283" s="375" t="s">
        <v>550</v>
      </c>
      <c r="S283" s="375"/>
      <c r="T283" s="375" t="s">
        <v>550</v>
      </c>
      <c r="U283" s="375" t="s">
        <v>550</v>
      </c>
      <c r="V283" s="375" t="s">
        <v>550</v>
      </c>
      <c r="W283" s="375" t="s">
        <v>550</v>
      </c>
      <c r="X283" s="375" t="s">
        <v>550</v>
      </c>
      <c r="Y283" s="1" t="s">
        <v>550</v>
      </c>
      <c r="Z283" s="1" t="s">
        <v>550</v>
      </c>
      <c r="AA283" s="1" t="s">
        <v>550</v>
      </c>
      <c r="AB283" s="1" t="s">
        <v>550</v>
      </c>
    </row>
    <row r="284" spans="1:28" ht="45" hidden="1">
      <c r="A284" s="114" t="s">
        <v>3</v>
      </c>
      <c r="B284" s="142" t="s">
        <v>389</v>
      </c>
      <c r="C284" s="12"/>
      <c r="D284" s="58" t="s">
        <v>464</v>
      </c>
      <c r="E284" s="388" t="s">
        <v>550</v>
      </c>
      <c r="F284" s="391" t="s">
        <v>550</v>
      </c>
      <c r="G284" s="388" t="s">
        <v>550</v>
      </c>
      <c r="H284" s="391" t="s">
        <v>550</v>
      </c>
      <c r="I284" s="391" t="s">
        <v>550</v>
      </c>
      <c r="J284" s="391" t="s">
        <v>550</v>
      </c>
      <c r="K284" s="391" t="s">
        <v>550</v>
      </c>
      <c r="L284" s="391" t="s">
        <v>550</v>
      </c>
      <c r="M284" s="391" t="s">
        <v>550</v>
      </c>
      <c r="N284" s="391" t="s">
        <v>550</v>
      </c>
      <c r="O284" s="391" t="s">
        <v>550</v>
      </c>
      <c r="P284" s="3" t="s">
        <v>550</v>
      </c>
      <c r="Q284" s="374"/>
      <c r="R284" s="375" t="s">
        <v>550</v>
      </c>
      <c r="S284" s="375"/>
      <c r="T284" s="375" t="s">
        <v>550</v>
      </c>
      <c r="U284" s="375" t="s">
        <v>550</v>
      </c>
      <c r="V284" s="375" t="s">
        <v>550</v>
      </c>
      <c r="W284" s="375" t="s">
        <v>550</v>
      </c>
      <c r="X284" s="375" t="s">
        <v>550</v>
      </c>
      <c r="Y284" s="1" t="s">
        <v>550</v>
      </c>
      <c r="Z284" s="1" t="s">
        <v>550</v>
      </c>
      <c r="AA284" s="1" t="s">
        <v>550</v>
      </c>
      <c r="AB284" s="1" t="s">
        <v>550</v>
      </c>
    </row>
    <row r="285" spans="1:28" ht="56.25" hidden="1">
      <c r="A285" s="113" t="s">
        <v>711</v>
      </c>
      <c r="B285" s="121" t="s">
        <v>390</v>
      </c>
      <c r="C285" s="14"/>
      <c r="D285" s="76" t="s">
        <v>464</v>
      </c>
      <c r="E285" s="388" t="s">
        <v>550</v>
      </c>
      <c r="F285" s="391" t="s">
        <v>550</v>
      </c>
      <c r="G285" s="388" t="s">
        <v>550</v>
      </c>
      <c r="H285" s="391" t="s">
        <v>550</v>
      </c>
      <c r="I285" s="391" t="s">
        <v>550</v>
      </c>
      <c r="J285" s="391" t="s">
        <v>550</v>
      </c>
      <c r="K285" s="391" t="s">
        <v>550</v>
      </c>
      <c r="L285" s="391" t="s">
        <v>550</v>
      </c>
      <c r="M285" s="391" t="s">
        <v>550</v>
      </c>
      <c r="N285" s="391" t="s">
        <v>550</v>
      </c>
      <c r="O285" s="391" t="s">
        <v>550</v>
      </c>
      <c r="P285" s="3" t="s">
        <v>550</v>
      </c>
      <c r="Q285" s="372"/>
      <c r="R285" s="373" t="s">
        <v>550</v>
      </c>
      <c r="S285" s="373"/>
      <c r="T285" s="373" t="s">
        <v>550</v>
      </c>
      <c r="U285" s="373" t="s">
        <v>550</v>
      </c>
      <c r="V285" s="373" t="s">
        <v>550</v>
      </c>
      <c r="W285" s="373" t="s">
        <v>550</v>
      </c>
      <c r="X285" s="373" t="s">
        <v>550</v>
      </c>
      <c r="Y285" s="3" t="s">
        <v>550</v>
      </c>
      <c r="Z285" s="3" t="s">
        <v>550</v>
      </c>
      <c r="AA285" s="3" t="s">
        <v>550</v>
      </c>
      <c r="AB285" s="3" t="s">
        <v>550</v>
      </c>
    </row>
    <row r="286" spans="1:28" ht="45" hidden="1">
      <c r="A286" s="114" t="s">
        <v>3</v>
      </c>
      <c r="B286" s="121" t="s">
        <v>391</v>
      </c>
      <c r="C286" s="14"/>
      <c r="D286" s="17" t="s">
        <v>464</v>
      </c>
      <c r="E286" s="388" t="s">
        <v>550</v>
      </c>
      <c r="F286" s="391" t="s">
        <v>550</v>
      </c>
      <c r="G286" s="388" t="s">
        <v>550</v>
      </c>
      <c r="H286" s="391" t="s">
        <v>550</v>
      </c>
      <c r="I286" s="391" t="s">
        <v>550</v>
      </c>
      <c r="J286" s="391" t="s">
        <v>550</v>
      </c>
      <c r="K286" s="391" t="s">
        <v>550</v>
      </c>
      <c r="L286" s="391" t="s">
        <v>550</v>
      </c>
      <c r="M286" s="391" t="s">
        <v>550</v>
      </c>
      <c r="N286" s="391" t="s">
        <v>550</v>
      </c>
      <c r="O286" s="391" t="s">
        <v>550</v>
      </c>
      <c r="P286" s="3" t="s">
        <v>550</v>
      </c>
      <c r="Q286" s="372"/>
      <c r="R286" s="373" t="s">
        <v>550</v>
      </c>
      <c r="S286" s="373"/>
      <c r="T286" s="373" t="s">
        <v>550</v>
      </c>
      <c r="U286" s="373" t="s">
        <v>550</v>
      </c>
      <c r="V286" s="373" t="s">
        <v>550</v>
      </c>
      <c r="W286" s="373" t="s">
        <v>550</v>
      </c>
      <c r="X286" s="373" t="s">
        <v>550</v>
      </c>
      <c r="Y286" s="3" t="s">
        <v>550</v>
      </c>
      <c r="Z286" s="3" t="s">
        <v>550</v>
      </c>
      <c r="AA286" s="3" t="s">
        <v>550</v>
      </c>
      <c r="AB286" s="3" t="s">
        <v>550</v>
      </c>
    </row>
    <row r="287" spans="1:28" ht="56.25" hidden="1">
      <c r="A287" s="113" t="s">
        <v>712</v>
      </c>
      <c r="B287" s="125" t="s">
        <v>392</v>
      </c>
      <c r="C287" s="16"/>
      <c r="D287" s="17" t="s">
        <v>464</v>
      </c>
      <c r="E287" s="388" t="s">
        <v>550</v>
      </c>
      <c r="F287" s="391" t="s">
        <v>550</v>
      </c>
      <c r="G287" s="388" t="s">
        <v>550</v>
      </c>
      <c r="H287" s="391" t="s">
        <v>550</v>
      </c>
      <c r="I287" s="391" t="s">
        <v>550</v>
      </c>
      <c r="J287" s="391" t="s">
        <v>550</v>
      </c>
      <c r="K287" s="391" t="s">
        <v>550</v>
      </c>
      <c r="L287" s="391" t="s">
        <v>550</v>
      </c>
      <c r="M287" s="391" t="s">
        <v>550</v>
      </c>
      <c r="N287" s="391" t="s">
        <v>550</v>
      </c>
      <c r="O287" s="391" t="s">
        <v>550</v>
      </c>
      <c r="P287" s="3" t="s">
        <v>550</v>
      </c>
      <c r="Q287" s="372"/>
      <c r="R287" s="373" t="s">
        <v>550</v>
      </c>
      <c r="S287" s="373"/>
      <c r="T287" s="373" t="s">
        <v>550</v>
      </c>
      <c r="U287" s="373" t="s">
        <v>550</v>
      </c>
      <c r="V287" s="373" t="s">
        <v>550</v>
      </c>
      <c r="W287" s="373" t="s">
        <v>550</v>
      </c>
      <c r="X287" s="373" t="s">
        <v>550</v>
      </c>
      <c r="Y287" s="3" t="s">
        <v>550</v>
      </c>
      <c r="Z287" s="3" t="s">
        <v>550</v>
      </c>
      <c r="AA287" s="3" t="s">
        <v>550</v>
      </c>
      <c r="AB287" s="3" t="s">
        <v>550</v>
      </c>
    </row>
    <row r="288" spans="1:28" ht="45" hidden="1">
      <c r="A288" s="114" t="s">
        <v>3</v>
      </c>
      <c r="B288" s="125" t="s">
        <v>393</v>
      </c>
      <c r="C288" s="16"/>
      <c r="D288" s="17" t="s">
        <v>464</v>
      </c>
      <c r="E288" s="388" t="s">
        <v>550</v>
      </c>
      <c r="F288" s="391" t="s">
        <v>550</v>
      </c>
      <c r="G288" s="388" t="s">
        <v>550</v>
      </c>
      <c r="H288" s="391" t="s">
        <v>550</v>
      </c>
      <c r="I288" s="391" t="s">
        <v>550</v>
      </c>
      <c r="J288" s="391" t="s">
        <v>550</v>
      </c>
      <c r="K288" s="391" t="s">
        <v>550</v>
      </c>
      <c r="L288" s="391" t="s">
        <v>550</v>
      </c>
      <c r="M288" s="391" t="s">
        <v>550</v>
      </c>
      <c r="N288" s="391" t="s">
        <v>550</v>
      </c>
      <c r="O288" s="391" t="s">
        <v>550</v>
      </c>
      <c r="P288" s="3" t="s">
        <v>550</v>
      </c>
      <c r="Q288" s="372"/>
      <c r="R288" s="373" t="s">
        <v>550</v>
      </c>
      <c r="S288" s="373"/>
      <c r="T288" s="373" t="s">
        <v>550</v>
      </c>
      <c r="U288" s="373" t="s">
        <v>550</v>
      </c>
      <c r="V288" s="373" t="s">
        <v>550</v>
      </c>
      <c r="W288" s="373" t="s">
        <v>550</v>
      </c>
      <c r="X288" s="373" t="s">
        <v>550</v>
      </c>
      <c r="Y288" s="3" t="s">
        <v>550</v>
      </c>
      <c r="Z288" s="3" t="s">
        <v>550</v>
      </c>
      <c r="AA288" s="3" t="s">
        <v>550</v>
      </c>
      <c r="AB288" s="3" t="s">
        <v>550</v>
      </c>
    </row>
    <row r="289" spans="1:28" ht="78.75" customHeight="1" hidden="1">
      <c r="A289" s="113" t="s">
        <v>744</v>
      </c>
      <c r="B289" s="125" t="s">
        <v>394</v>
      </c>
      <c r="C289" s="16"/>
      <c r="D289" s="17" t="s">
        <v>464</v>
      </c>
      <c r="E289" s="388" t="s">
        <v>550</v>
      </c>
      <c r="F289" s="391" t="s">
        <v>550</v>
      </c>
      <c r="G289" s="388" t="s">
        <v>550</v>
      </c>
      <c r="H289" s="391" t="s">
        <v>550</v>
      </c>
      <c r="I289" s="391" t="s">
        <v>550</v>
      </c>
      <c r="J289" s="391" t="s">
        <v>550</v>
      </c>
      <c r="K289" s="391" t="s">
        <v>550</v>
      </c>
      <c r="L289" s="391" t="s">
        <v>550</v>
      </c>
      <c r="M289" s="391" t="s">
        <v>550</v>
      </c>
      <c r="N289" s="391" t="s">
        <v>550</v>
      </c>
      <c r="O289" s="391" t="s">
        <v>550</v>
      </c>
      <c r="P289" s="3" t="s">
        <v>550</v>
      </c>
      <c r="Q289" s="374"/>
      <c r="R289" s="375" t="s">
        <v>550</v>
      </c>
      <c r="S289" s="375"/>
      <c r="T289" s="375" t="s">
        <v>550</v>
      </c>
      <c r="U289" s="375" t="s">
        <v>550</v>
      </c>
      <c r="V289" s="375" t="s">
        <v>550</v>
      </c>
      <c r="W289" s="375" t="s">
        <v>550</v>
      </c>
      <c r="X289" s="375" t="s">
        <v>550</v>
      </c>
      <c r="Y289" s="1" t="s">
        <v>550</v>
      </c>
      <c r="Z289" s="1" t="s">
        <v>550</v>
      </c>
      <c r="AA289" s="1" t="s">
        <v>550</v>
      </c>
      <c r="AB289" s="1" t="s">
        <v>550</v>
      </c>
    </row>
    <row r="290" spans="1:28" ht="63.75" hidden="1">
      <c r="A290" s="112" t="s">
        <v>201</v>
      </c>
      <c r="B290" s="129" t="s">
        <v>901</v>
      </c>
      <c r="C290" s="16" t="s">
        <v>524</v>
      </c>
      <c r="D290" s="92" t="s">
        <v>464</v>
      </c>
      <c r="E290" s="388" t="s">
        <v>550</v>
      </c>
      <c r="F290" s="391" t="s">
        <v>550</v>
      </c>
      <c r="G290" s="388" t="s">
        <v>550</v>
      </c>
      <c r="H290" s="391" t="s">
        <v>550</v>
      </c>
      <c r="I290" s="391" t="s">
        <v>550</v>
      </c>
      <c r="J290" s="391" t="s">
        <v>550</v>
      </c>
      <c r="K290" s="391" t="s">
        <v>550</v>
      </c>
      <c r="L290" s="391" t="s">
        <v>550</v>
      </c>
      <c r="M290" s="391" t="s">
        <v>550</v>
      </c>
      <c r="N290" s="391" t="s">
        <v>550</v>
      </c>
      <c r="O290" s="391" t="s">
        <v>550</v>
      </c>
      <c r="P290" s="3" t="s">
        <v>550</v>
      </c>
      <c r="Q290" s="374"/>
      <c r="R290" s="375" t="s">
        <v>550</v>
      </c>
      <c r="S290" s="375"/>
      <c r="T290" s="375" t="s">
        <v>550</v>
      </c>
      <c r="U290" s="375" t="s">
        <v>550</v>
      </c>
      <c r="V290" s="375" t="s">
        <v>550</v>
      </c>
      <c r="W290" s="375" t="s">
        <v>550</v>
      </c>
      <c r="X290" s="375" t="s">
        <v>550</v>
      </c>
      <c r="Y290" s="1" t="s">
        <v>550</v>
      </c>
      <c r="Z290" s="1" t="s">
        <v>550</v>
      </c>
      <c r="AA290" s="1" t="s">
        <v>550</v>
      </c>
      <c r="AB290" s="1" t="s">
        <v>550</v>
      </c>
    </row>
    <row r="291" spans="1:28" ht="14.25" hidden="1">
      <c r="A291" s="113" t="s">
        <v>568</v>
      </c>
      <c r="B291" s="119"/>
      <c r="C291" s="12"/>
      <c r="D291" s="13"/>
      <c r="E291" s="398"/>
      <c r="F291" s="398"/>
      <c r="G291" s="398"/>
      <c r="H291" s="398"/>
      <c r="I291" s="398"/>
      <c r="J291" s="398"/>
      <c r="K291" s="398"/>
      <c r="L291" s="398"/>
      <c r="M291" s="398"/>
      <c r="N291" s="398"/>
      <c r="O291" s="398"/>
      <c r="P291" s="4"/>
      <c r="Q291" s="377"/>
      <c r="R291" s="378"/>
      <c r="S291" s="378"/>
      <c r="T291" s="378"/>
      <c r="U291" s="378"/>
      <c r="V291" s="378"/>
      <c r="W291" s="378"/>
      <c r="X291" s="378"/>
      <c r="Y291" s="4"/>
      <c r="Z291" s="4"/>
      <c r="AA291" s="4"/>
      <c r="AB291" s="4"/>
    </row>
    <row r="292" spans="1:28" ht="33.75" hidden="1">
      <c r="A292" s="113" t="s">
        <v>286</v>
      </c>
      <c r="B292" s="121" t="s">
        <v>63</v>
      </c>
      <c r="C292" s="14" t="s">
        <v>525</v>
      </c>
      <c r="D292" s="15" t="s">
        <v>464</v>
      </c>
      <c r="E292" s="391" t="s">
        <v>550</v>
      </c>
      <c r="F292" s="391" t="s">
        <v>550</v>
      </c>
      <c r="G292" s="391" t="s">
        <v>550</v>
      </c>
      <c r="H292" s="391" t="s">
        <v>550</v>
      </c>
      <c r="I292" s="391" t="s">
        <v>550</v>
      </c>
      <c r="J292" s="391" t="s">
        <v>550</v>
      </c>
      <c r="K292" s="391" t="s">
        <v>550</v>
      </c>
      <c r="L292" s="391" t="s">
        <v>550</v>
      </c>
      <c r="M292" s="391" t="s">
        <v>550</v>
      </c>
      <c r="N292" s="391" t="s">
        <v>550</v>
      </c>
      <c r="O292" s="391" t="s">
        <v>550</v>
      </c>
      <c r="P292" s="3" t="s">
        <v>550</v>
      </c>
      <c r="Q292" s="372"/>
      <c r="R292" s="373" t="s">
        <v>550</v>
      </c>
      <c r="S292" s="373"/>
      <c r="T292" s="373" t="s">
        <v>550</v>
      </c>
      <c r="U292" s="373" t="s">
        <v>550</v>
      </c>
      <c r="V292" s="373" t="s">
        <v>550</v>
      </c>
      <c r="W292" s="373" t="s">
        <v>550</v>
      </c>
      <c r="X292" s="373" t="s">
        <v>550</v>
      </c>
      <c r="Y292" s="3" t="s">
        <v>550</v>
      </c>
      <c r="Z292" s="3" t="s">
        <v>550</v>
      </c>
      <c r="AA292" s="3" t="s">
        <v>550</v>
      </c>
      <c r="AB292" s="3" t="s">
        <v>550</v>
      </c>
    </row>
    <row r="293" spans="1:28" ht="45" hidden="1">
      <c r="A293" s="113" t="s">
        <v>287</v>
      </c>
      <c r="B293" s="125" t="s">
        <v>64</v>
      </c>
      <c r="C293" s="16" t="s">
        <v>526</v>
      </c>
      <c r="D293" s="17" t="s">
        <v>464</v>
      </c>
      <c r="E293" s="388" t="s">
        <v>550</v>
      </c>
      <c r="F293" s="391" t="s">
        <v>550</v>
      </c>
      <c r="G293" s="388" t="s">
        <v>550</v>
      </c>
      <c r="H293" s="391" t="s">
        <v>550</v>
      </c>
      <c r="I293" s="391" t="s">
        <v>550</v>
      </c>
      <c r="J293" s="391" t="s">
        <v>550</v>
      </c>
      <c r="K293" s="391" t="s">
        <v>550</v>
      </c>
      <c r="L293" s="391" t="s">
        <v>550</v>
      </c>
      <c r="M293" s="391" t="s">
        <v>550</v>
      </c>
      <c r="N293" s="391" t="s">
        <v>550</v>
      </c>
      <c r="O293" s="391" t="s">
        <v>550</v>
      </c>
      <c r="P293" s="3" t="s">
        <v>550</v>
      </c>
      <c r="Q293" s="374"/>
      <c r="R293" s="375" t="s">
        <v>550</v>
      </c>
      <c r="S293" s="375"/>
      <c r="T293" s="375" t="s">
        <v>550</v>
      </c>
      <c r="U293" s="375" t="s">
        <v>550</v>
      </c>
      <c r="V293" s="375" t="s">
        <v>550</v>
      </c>
      <c r="W293" s="375" t="s">
        <v>550</v>
      </c>
      <c r="X293" s="375" t="s">
        <v>550</v>
      </c>
      <c r="Y293" s="1" t="s">
        <v>550</v>
      </c>
      <c r="Z293" s="1" t="s">
        <v>550</v>
      </c>
      <c r="AA293" s="1" t="s">
        <v>550</v>
      </c>
      <c r="AB293" s="1" t="s">
        <v>550</v>
      </c>
    </row>
    <row r="294" spans="1:28" s="7" customFormat="1" ht="14.25" hidden="1">
      <c r="A294" s="114" t="s">
        <v>555</v>
      </c>
      <c r="B294" s="119"/>
      <c r="C294" s="12"/>
      <c r="D294" s="13"/>
      <c r="E294" s="398"/>
      <c r="F294" s="399"/>
      <c r="G294" s="398"/>
      <c r="H294" s="399"/>
      <c r="I294" s="399"/>
      <c r="J294" s="399"/>
      <c r="K294" s="399"/>
      <c r="L294" s="399"/>
      <c r="M294" s="399"/>
      <c r="N294" s="399"/>
      <c r="O294" s="399"/>
      <c r="P294" s="6"/>
      <c r="Q294" s="377"/>
      <c r="R294" s="378"/>
      <c r="S294" s="378"/>
      <c r="T294" s="378"/>
      <c r="U294" s="378"/>
      <c r="V294" s="378"/>
      <c r="W294" s="378"/>
      <c r="X294" s="378"/>
      <c r="Y294" s="4"/>
      <c r="Z294" s="4"/>
      <c r="AA294" s="4"/>
      <c r="AB294" s="4"/>
    </row>
    <row r="295" spans="1:28" ht="22.5" hidden="1">
      <c r="A295" s="114" t="s">
        <v>285</v>
      </c>
      <c r="B295" s="121" t="s">
        <v>65</v>
      </c>
      <c r="C295" s="14" t="s">
        <v>527</v>
      </c>
      <c r="D295" s="15" t="s">
        <v>464</v>
      </c>
      <c r="E295" s="391" t="s">
        <v>550</v>
      </c>
      <c r="F295" s="391" t="s">
        <v>550</v>
      </c>
      <c r="G295" s="391" t="s">
        <v>550</v>
      </c>
      <c r="H295" s="391" t="s">
        <v>550</v>
      </c>
      <c r="I295" s="391" t="s">
        <v>550</v>
      </c>
      <c r="J295" s="391" t="s">
        <v>550</v>
      </c>
      <c r="K295" s="391" t="s">
        <v>550</v>
      </c>
      <c r="L295" s="391" t="s">
        <v>550</v>
      </c>
      <c r="M295" s="391" t="s">
        <v>550</v>
      </c>
      <c r="N295" s="391" t="s">
        <v>550</v>
      </c>
      <c r="O295" s="391" t="s">
        <v>550</v>
      </c>
      <c r="P295" s="3" t="s">
        <v>550</v>
      </c>
      <c r="Q295" s="372"/>
      <c r="R295" s="373" t="s">
        <v>550</v>
      </c>
      <c r="S295" s="373"/>
      <c r="T295" s="373" t="s">
        <v>550</v>
      </c>
      <c r="U295" s="373" t="s">
        <v>550</v>
      </c>
      <c r="V295" s="373" t="s">
        <v>550</v>
      </c>
      <c r="W295" s="373" t="s">
        <v>550</v>
      </c>
      <c r="X295" s="373" t="s">
        <v>550</v>
      </c>
      <c r="Y295" s="3" t="s">
        <v>550</v>
      </c>
      <c r="Z295" s="3" t="s">
        <v>550</v>
      </c>
      <c r="AA295" s="3" t="s">
        <v>550</v>
      </c>
      <c r="AB295" s="3" t="s">
        <v>550</v>
      </c>
    </row>
    <row r="296" spans="1:28" ht="45" hidden="1">
      <c r="A296" s="113" t="s">
        <v>180</v>
      </c>
      <c r="B296" s="125" t="s">
        <v>66</v>
      </c>
      <c r="C296" s="16" t="s">
        <v>523</v>
      </c>
      <c r="D296" s="17" t="s">
        <v>464</v>
      </c>
      <c r="E296" s="388" t="s">
        <v>550</v>
      </c>
      <c r="F296" s="391" t="s">
        <v>550</v>
      </c>
      <c r="G296" s="388" t="s">
        <v>550</v>
      </c>
      <c r="H296" s="391" t="s">
        <v>550</v>
      </c>
      <c r="I296" s="391" t="s">
        <v>550</v>
      </c>
      <c r="J296" s="391" t="s">
        <v>550</v>
      </c>
      <c r="K296" s="391" t="s">
        <v>550</v>
      </c>
      <c r="L296" s="391" t="s">
        <v>550</v>
      </c>
      <c r="M296" s="391" t="s">
        <v>550</v>
      </c>
      <c r="N296" s="391" t="s">
        <v>550</v>
      </c>
      <c r="O296" s="391" t="s">
        <v>550</v>
      </c>
      <c r="P296" s="3" t="s">
        <v>550</v>
      </c>
      <c r="Q296" s="374"/>
      <c r="R296" s="375" t="s">
        <v>550</v>
      </c>
      <c r="S296" s="375"/>
      <c r="T296" s="375" t="s">
        <v>550</v>
      </c>
      <c r="U296" s="375" t="s">
        <v>550</v>
      </c>
      <c r="V296" s="375" t="s">
        <v>550</v>
      </c>
      <c r="W296" s="375" t="s">
        <v>550</v>
      </c>
      <c r="X296" s="375" t="s">
        <v>550</v>
      </c>
      <c r="Y296" s="1" t="s">
        <v>550</v>
      </c>
      <c r="Z296" s="1" t="s">
        <v>550</v>
      </c>
      <c r="AA296" s="1" t="s">
        <v>550</v>
      </c>
      <c r="AB296" s="1" t="s">
        <v>550</v>
      </c>
    </row>
    <row r="297" spans="1:28" ht="45" hidden="1">
      <c r="A297" s="114" t="s">
        <v>3</v>
      </c>
      <c r="B297" s="119" t="s">
        <v>67</v>
      </c>
      <c r="C297" s="12"/>
      <c r="D297" s="17" t="s">
        <v>464</v>
      </c>
      <c r="E297" s="388" t="s">
        <v>550</v>
      </c>
      <c r="F297" s="391" t="s">
        <v>550</v>
      </c>
      <c r="G297" s="388" t="s">
        <v>550</v>
      </c>
      <c r="H297" s="391" t="s">
        <v>550</v>
      </c>
      <c r="I297" s="391" t="s">
        <v>550</v>
      </c>
      <c r="J297" s="391" t="s">
        <v>550</v>
      </c>
      <c r="K297" s="391" t="s">
        <v>550</v>
      </c>
      <c r="L297" s="391" t="s">
        <v>550</v>
      </c>
      <c r="M297" s="391" t="s">
        <v>550</v>
      </c>
      <c r="N297" s="391" t="s">
        <v>550</v>
      </c>
      <c r="O297" s="391" t="s">
        <v>550</v>
      </c>
      <c r="P297" s="3" t="s">
        <v>550</v>
      </c>
      <c r="Q297" s="374"/>
      <c r="R297" s="375" t="s">
        <v>550</v>
      </c>
      <c r="S297" s="375"/>
      <c r="T297" s="375" t="s">
        <v>550</v>
      </c>
      <c r="U297" s="375" t="s">
        <v>550</v>
      </c>
      <c r="V297" s="375" t="s">
        <v>550</v>
      </c>
      <c r="W297" s="375" t="s">
        <v>550</v>
      </c>
      <c r="X297" s="375" t="s">
        <v>550</v>
      </c>
      <c r="Y297" s="1" t="s">
        <v>550</v>
      </c>
      <c r="Z297" s="1" t="s">
        <v>550</v>
      </c>
      <c r="AA297" s="1" t="s">
        <v>550</v>
      </c>
      <c r="AB297" s="1" t="s">
        <v>550</v>
      </c>
    </row>
    <row r="298" spans="1:28" ht="67.5" hidden="1">
      <c r="A298" s="113" t="s">
        <v>182</v>
      </c>
      <c r="B298" s="54" t="s">
        <v>68</v>
      </c>
      <c r="C298" s="57"/>
      <c r="D298" s="76" t="s">
        <v>464</v>
      </c>
      <c r="E298" s="388" t="s">
        <v>550</v>
      </c>
      <c r="F298" s="391" t="s">
        <v>550</v>
      </c>
      <c r="G298" s="388" t="s">
        <v>550</v>
      </c>
      <c r="H298" s="391" t="s">
        <v>550</v>
      </c>
      <c r="I298" s="391" t="s">
        <v>550</v>
      </c>
      <c r="J298" s="391" t="s">
        <v>550</v>
      </c>
      <c r="K298" s="391" t="s">
        <v>550</v>
      </c>
      <c r="L298" s="391" t="s">
        <v>550</v>
      </c>
      <c r="M298" s="391" t="s">
        <v>550</v>
      </c>
      <c r="N298" s="391" t="s">
        <v>550</v>
      </c>
      <c r="O298" s="391" t="s">
        <v>550</v>
      </c>
      <c r="P298" s="3" t="s">
        <v>550</v>
      </c>
      <c r="Q298" s="372"/>
      <c r="R298" s="373" t="s">
        <v>550</v>
      </c>
      <c r="S298" s="373"/>
      <c r="T298" s="373" t="s">
        <v>550</v>
      </c>
      <c r="U298" s="373" t="s">
        <v>550</v>
      </c>
      <c r="V298" s="373" t="s">
        <v>550</v>
      </c>
      <c r="W298" s="373" t="s">
        <v>550</v>
      </c>
      <c r="X298" s="373" t="s">
        <v>550</v>
      </c>
      <c r="Y298" s="3" t="s">
        <v>550</v>
      </c>
      <c r="Z298" s="3" t="s">
        <v>550</v>
      </c>
      <c r="AA298" s="3" t="s">
        <v>550</v>
      </c>
      <c r="AB298" s="3" t="s">
        <v>550</v>
      </c>
    </row>
    <row r="299" spans="1:28" ht="45" hidden="1">
      <c r="A299" s="114" t="s">
        <v>3</v>
      </c>
      <c r="B299" s="121" t="s">
        <v>69</v>
      </c>
      <c r="C299" s="14"/>
      <c r="D299" s="17" t="s">
        <v>464</v>
      </c>
      <c r="E299" s="388" t="s">
        <v>550</v>
      </c>
      <c r="F299" s="391" t="s">
        <v>550</v>
      </c>
      <c r="G299" s="388" t="s">
        <v>550</v>
      </c>
      <c r="H299" s="391" t="s">
        <v>550</v>
      </c>
      <c r="I299" s="391" t="s">
        <v>550</v>
      </c>
      <c r="J299" s="391" t="s">
        <v>550</v>
      </c>
      <c r="K299" s="391" t="s">
        <v>550</v>
      </c>
      <c r="L299" s="391" t="s">
        <v>550</v>
      </c>
      <c r="M299" s="391" t="s">
        <v>550</v>
      </c>
      <c r="N299" s="391" t="s">
        <v>550</v>
      </c>
      <c r="O299" s="391" t="s">
        <v>550</v>
      </c>
      <c r="P299" s="3" t="s">
        <v>550</v>
      </c>
      <c r="Q299" s="372"/>
      <c r="R299" s="373" t="s">
        <v>550</v>
      </c>
      <c r="S299" s="373"/>
      <c r="T299" s="373" t="s">
        <v>550</v>
      </c>
      <c r="U299" s="373" t="s">
        <v>550</v>
      </c>
      <c r="V299" s="373" t="s">
        <v>550</v>
      </c>
      <c r="W299" s="373" t="s">
        <v>550</v>
      </c>
      <c r="X299" s="373" t="s">
        <v>550</v>
      </c>
      <c r="Y299" s="3" t="s">
        <v>550</v>
      </c>
      <c r="Z299" s="3" t="s">
        <v>550</v>
      </c>
      <c r="AA299" s="3" t="s">
        <v>550</v>
      </c>
      <c r="AB299" s="3" t="s">
        <v>550</v>
      </c>
    </row>
    <row r="300" spans="1:28" ht="67.5" hidden="1">
      <c r="A300" s="113" t="s">
        <v>183</v>
      </c>
      <c r="B300" s="125" t="s">
        <v>70</v>
      </c>
      <c r="C300" s="16"/>
      <c r="D300" s="17" t="s">
        <v>464</v>
      </c>
      <c r="E300" s="388" t="s">
        <v>550</v>
      </c>
      <c r="F300" s="391" t="s">
        <v>550</v>
      </c>
      <c r="G300" s="388" t="s">
        <v>550</v>
      </c>
      <c r="H300" s="391" t="s">
        <v>550</v>
      </c>
      <c r="I300" s="391" t="s">
        <v>550</v>
      </c>
      <c r="J300" s="391" t="s">
        <v>550</v>
      </c>
      <c r="K300" s="391" t="s">
        <v>550</v>
      </c>
      <c r="L300" s="391" t="s">
        <v>550</v>
      </c>
      <c r="M300" s="391" t="s">
        <v>550</v>
      </c>
      <c r="N300" s="391" t="s">
        <v>550</v>
      </c>
      <c r="O300" s="391" t="s">
        <v>550</v>
      </c>
      <c r="P300" s="3" t="s">
        <v>550</v>
      </c>
      <c r="Q300" s="372"/>
      <c r="R300" s="373" t="s">
        <v>550</v>
      </c>
      <c r="S300" s="373"/>
      <c r="T300" s="373" t="s">
        <v>550</v>
      </c>
      <c r="U300" s="373" t="s">
        <v>550</v>
      </c>
      <c r="V300" s="373" t="s">
        <v>550</v>
      </c>
      <c r="W300" s="373" t="s">
        <v>550</v>
      </c>
      <c r="X300" s="373" t="s">
        <v>550</v>
      </c>
      <c r="Y300" s="3" t="s">
        <v>550</v>
      </c>
      <c r="Z300" s="3" t="s">
        <v>550</v>
      </c>
      <c r="AA300" s="3" t="s">
        <v>550</v>
      </c>
      <c r="AB300" s="3" t="s">
        <v>550</v>
      </c>
    </row>
    <row r="301" spans="1:28" ht="45" hidden="1">
      <c r="A301" s="114" t="s">
        <v>3</v>
      </c>
      <c r="B301" s="125" t="s">
        <v>71</v>
      </c>
      <c r="C301" s="16"/>
      <c r="D301" s="17" t="s">
        <v>464</v>
      </c>
      <c r="E301" s="388" t="s">
        <v>550</v>
      </c>
      <c r="F301" s="391" t="s">
        <v>550</v>
      </c>
      <c r="G301" s="388" t="s">
        <v>550</v>
      </c>
      <c r="H301" s="391" t="s">
        <v>550</v>
      </c>
      <c r="I301" s="391" t="s">
        <v>550</v>
      </c>
      <c r="J301" s="391" t="s">
        <v>550</v>
      </c>
      <c r="K301" s="391" t="s">
        <v>550</v>
      </c>
      <c r="L301" s="391" t="s">
        <v>550</v>
      </c>
      <c r="M301" s="391" t="s">
        <v>550</v>
      </c>
      <c r="N301" s="391" t="s">
        <v>550</v>
      </c>
      <c r="O301" s="391" t="s">
        <v>550</v>
      </c>
      <c r="P301" s="3" t="s">
        <v>550</v>
      </c>
      <c r="Q301" s="372"/>
      <c r="R301" s="373" t="s">
        <v>550</v>
      </c>
      <c r="S301" s="373"/>
      <c r="T301" s="373" t="s">
        <v>550</v>
      </c>
      <c r="U301" s="373" t="s">
        <v>550</v>
      </c>
      <c r="V301" s="373" t="s">
        <v>550</v>
      </c>
      <c r="W301" s="373" t="s">
        <v>550</v>
      </c>
      <c r="X301" s="373" t="s">
        <v>550</v>
      </c>
      <c r="Y301" s="3" t="s">
        <v>550</v>
      </c>
      <c r="Z301" s="3" t="s">
        <v>550</v>
      </c>
      <c r="AA301" s="3" t="s">
        <v>550</v>
      </c>
      <c r="AB301" s="3" t="s">
        <v>550</v>
      </c>
    </row>
    <row r="302" spans="1:28" ht="90" hidden="1">
      <c r="A302" s="113" t="s">
        <v>749</v>
      </c>
      <c r="B302" s="125" t="s">
        <v>72</v>
      </c>
      <c r="C302" s="16"/>
      <c r="D302" s="17" t="s">
        <v>464</v>
      </c>
      <c r="E302" s="388" t="s">
        <v>550</v>
      </c>
      <c r="F302" s="391" t="s">
        <v>550</v>
      </c>
      <c r="G302" s="388" t="s">
        <v>550</v>
      </c>
      <c r="H302" s="391" t="s">
        <v>550</v>
      </c>
      <c r="I302" s="391" t="s">
        <v>550</v>
      </c>
      <c r="J302" s="391" t="s">
        <v>550</v>
      </c>
      <c r="K302" s="391" t="s">
        <v>550</v>
      </c>
      <c r="L302" s="391" t="s">
        <v>550</v>
      </c>
      <c r="M302" s="391" t="s">
        <v>550</v>
      </c>
      <c r="N302" s="391" t="s">
        <v>550</v>
      </c>
      <c r="O302" s="391" t="s">
        <v>550</v>
      </c>
      <c r="P302" s="3" t="s">
        <v>550</v>
      </c>
      <c r="Q302" s="374"/>
      <c r="R302" s="375" t="s">
        <v>550</v>
      </c>
      <c r="S302" s="375"/>
      <c r="T302" s="379" t="s">
        <v>550</v>
      </c>
      <c r="U302" s="375" t="s">
        <v>550</v>
      </c>
      <c r="V302" s="375" t="s">
        <v>550</v>
      </c>
      <c r="W302" s="375" t="s">
        <v>550</v>
      </c>
      <c r="X302" s="375" t="s">
        <v>550</v>
      </c>
      <c r="Y302" s="1" t="s">
        <v>550</v>
      </c>
      <c r="Z302" s="1" t="s">
        <v>550</v>
      </c>
      <c r="AA302" s="1" t="s">
        <v>550</v>
      </c>
      <c r="AB302" s="1" t="s">
        <v>550</v>
      </c>
    </row>
    <row r="303" spans="1:28" ht="25.5" hidden="1">
      <c r="A303" s="112" t="s">
        <v>202</v>
      </c>
      <c r="B303" s="129" t="s">
        <v>902</v>
      </c>
      <c r="C303" s="16" t="s">
        <v>513</v>
      </c>
      <c r="D303" s="92" t="s">
        <v>464</v>
      </c>
      <c r="E303" s="388" t="s">
        <v>550</v>
      </c>
      <c r="F303" s="391" t="s">
        <v>550</v>
      </c>
      <c r="G303" s="391" t="s">
        <v>550</v>
      </c>
      <c r="H303" s="391" t="s">
        <v>550</v>
      </c>
      <c r="I303" s="388" t="s">
        <v>550</v>
      </c>
      <c r="J303" s="391" t="s">
        <v>550</v>
      </c>
      <c r="K303" s="388" t="s">
        <v>550</v>
      </c>
      <c r="L303" s="391" t="s">
        <v>550</v>
      </c>
      <c r="M303" s="388" t="s">
        <v>550</v>
      </c>
      <c r="N303" s="391" t="s">
        <v>550</v>
      </c>
      <c r="O303" s="388" t="s">
        <v>550</v>
      </c>
      <c r="P303" s="3" t="s">
        <v>550</v>
      </c>
      <c r="Q303" s="374"/>
      <c r="R303" s="375" t="s">
        <v>550</v>
      </c>
      <c r="S303" s="375" t="s">
        <v>550</v>
      </c>
      <c r="T303" s="375" t="s">
        <v>550</v>
      </c>
      <c r="U303" s="375"/>
      <c r="V303" s="375" t="s">
        <v>550</v>
      </c>
      <c r="W303" s="375"/>
      <c r="X303" s="375" t="s">
        <v>550</v>
      </c>
      <c r="Y303" s="1"/>
      <c r="Z303" s="1" t="s">
        <v>550</v>
      </c>
      <c r="AA303" s="1"/>
      <c r="AB303" s="1" t="s">
        <v>550</v>
      </c>
    </row>
    <row r="304" spans="1:28" ht="14.25" hidden="1">
      <c r="A304" s="113" t="s">
        <v>568</v>
      </c>
      <c r="B304" s="119"/>
      <c r="C304" s="12"/>
      <c r="D304" s="13"/>
      <c r="E304" s="398"/>
      <c r="F304" s="398"/>
      <c r="G304" s="398"/>
      <c r="H304" s="398"/>
      <c r="I304" s="398"/>
      <c r="J304" s="398"/>
      <c r="K304" s="398"/>
      <c r="L304" s="398"/>
      <c r="M304" s="398"/>
      <c r="N304" s="398"/>
      <c r="O304" s="398"/>
      <c r="P304" s="4"/>
      <c r="Q304" s="377"/>
      <c r="R304" s="378"/>
      <c r="S304" s="378"/>
      <c r="T304" s="378"/>
      <c r="U304" s="378"/>
      <c r="V304" s="378"/>
      <c r="W304" s="378"/>
      <c r="X304" s="378"/>
      <c r="Y304" s="4"/>
      <c r="Z304" s="4"/>
      <c r="AA304" s="4"/>
      <c r="AB304" s="4"/>
    </row>
    <row r="305" spans="1:28" ht="33.75" hidden="1">
      <c r="A305" s="115" t="s">
        <v>745</v>
      </c>
      <c r="B305" s="121" t="s">
        <v>395</v>
      </c>
      <c r="C305" s="14" t="s">
        <v>514</v>
      </c>
      <c r="D305" s="15" t="s">
        <v>464</v>
      </c>
      <c r="E305" s="391" t="s">
        <v>550</v>
      </c>
      <c r="F305" s="391" t="s">
        <v>550</v>
      </c>
      <c r="G305" s="391" t="s">
        <v>550</v>
      </c>
      <c r="H305" s="391" t="s">
        <v>550</v>
      </c>
      <c r="I305" s="391" t="s">
        <v>550</v>
      </c>
      <c r="J305" s="391" t="s">
        <v>550</v>
      </c>
      <c r="K305" s="391" t="s">
        <v>550</v>
      </c>
      <c r="L305" s="391" t="s">
        <v>550</v>
      </c>
      <c r="M305" s="391" t="s">
        <v>550</v>
      </c>
      <c r="N305" s="391" t="s">
        <v>550</v>
      </c>
      <c r="O305" s="391" t="s">
        <v>550</v>
      </c>
      <c r="P305" s="3" t="s">
        <v>550</v>
      </c>
      <c r="Q305" s="372"/>
      <c r="R305" s="373" t="s">
        <v>550</v>
      </c>
      <c r="S305" s="373" t="s">
        <v>550</v>
      </c>
      <c r="T305" s="373" t="s">
        <v>550</v>
      </c>
      <c r="U305" s="373"/>
      <c r="V305" s="373" t="s">
        <v>550</v>
      </c>
      <c r="W305" s="373"/>
      <c r="X305" s="373" t="s">
        <v>550</v>
      </c>
      <c r="Y305" s="3"/>
      <c r="Z305" s="3" t="s">
        <v>550</v>
      </c>
      <c r="AA305" s="3"/>
      <c r="AB305" s="3" t="s">
        <v>550</v>
      </c>
    </row>
    <row r="306" spans="1:28" ht="45" hidden="1">
      <c r="A306" s="113" t="s">
        <v>746</v>
      </c>
      <c r="B306" s="125" t="s">
        <v>73</v>
      </c>
      <c r="C306" s="16" t="s">
        <v>515</v>
      </c>
      <c r="D306" s="17" t="s">
        <v>464</v>
      </c>
      <c r="E306" s="388" t="s">
        <v>550</v>
      </c>
      <c r="F306" s="391" t="s">
        <v>550</v>
      </c>
      <c r="G306" s="391" t="s">
        <v>550</v>
      </c>
      <c r="H306" s="391" t="s">
        <v>550</v>
      </c>
      <c r="I306" s="388" t="s">
        <v>550</v>
      </c>
      <c r="J306" s="391" t="s">
        <v>550</v>
      </c>
      <c r="K306" s="388" t="s">
        <v>550</v>
      </c>
      <c r="L306" s="391" t="s">
        <v>550</v>
      </c>
      <c r="M306" s="388" t="s">
        <v>550</v>
      </c>
      <c r="N306" s="391" t="s">
        <v>550</v>
      </c>
      <c r="O306" s="388" t="s">
        <v>550</v>
      </c>
      <c r="P306" s="3" t="s">
        <v>550</v>
      </c>
      <c r="Q306" s="374"/>
      <c r="R306" s="375" t="s">
        <v>550</v>
      </c>
      <c r="S306" s="375" t="s">
        <v>550</v>
      </c>
      <c r="T306" s="375" t="s">
        <v>550</v>
      </c>
      <c r="U306" s="375"/>
      <c r="V306" s="375" t="s">
        <v>550</v>
      </c>
      <c r="W306" s="375"/>
      <c r="X306" s="375" t="s">
        <v>550</v>
      </c>
      <c r="Y306" s="1"/>
      <c r="Z306" s="1" t="s">
        <v>550</v>
      </c>
      <c r="AA306" s="1"/>
      <c r="AB306" s="1" t="s">
        <v>550</v>
      </c>
    </row>
    <row r="307" spans="1:28" ht="14.25" hidden="1">
      <c r="A307" s="114" t="s">
        <v>568</v>
      </c>
      <c r="B307" s="119"/>
      <c r="C307" s="12"/>
      <c r="D307" s="13"/>
      <c r="E307" s="398"/>
      <c r="F307" s="398"/>
      <c r="G307" s="398"/>
      <c r="H307" s="398"/>
      <c r="I307" s="398"/>
      <c r="J307" s="398"/>
      <c r="K307" s="398"/>
      <c r="L307" s="398"/>
      <c r="M307" s="398"/>
      <c r="N307" s="398"/>
      <c r="O307" s="398"/>
      <c r="P307" s="4"/>
      <c r="Q307" s="377"/>
      <c r="R307" s="378"/>
      <c r="S307" s="378"/>
      <c r="T307" s="378"/>
      <c r="U307" s="378"/>
      <c r="V307" s="378"/>
      <c r="W307" s="378"/>
      <c r="X307" s="378"/>
      <c r="Y307" s="4"/>
      <c r="Z307" s="4"/>
      <c r="AA307" s="4"/>
      <c r="AB307" s="4"/>
    </row>
    <row r="308" spans="1:28" ht="45" hidden="1">
      <c r="A308" s="114" t="s">
        <v>291</v>
      </c>
      <c r="B308" s="121" t="s">
        <v>74</v>
      </c>
      <c r="C308" s="14" t="s">
        <v>516</v>
      </c>
      <c r="D308" s="15" t="s">
        <v>464</v>
      </c>
      <c r="E308" s="391" t="s">
        <v>550</v>
      </c>
      <c r="F308" s="391" t="s">
        <v>550</v>
      </c>
      <c r="G308" s="391" t="s">
        <v>550</v>
      </c>
      <c r="H308" s="391" t="s">
        <v>550</v>
      </c>
      <c r="I308" s="391" t="s">
        <v>550</v>
      </c>
      <c r="J308" s="391" t="s">
        <v>550</v>
      </c>
      <c r="K308" s="391" t="s">
        <v>550</v>
      </c>
      <c r="L308" s="391" t="s">
        <v>550</v>
      </c>
      <c r="M308" s="391" t="s">
        <v>550</v>
      </c>
      <c r="N308" s="391" t="s">
        <v>550</v>
      </c>
      <c r="O308" s="391" t="s">
        <v>550</v>
      </c>
      <c r="P308" s="3" t="s">
        <v>550</v>
      </c>
      <c r="Q308" s="372"/>
      <c r="R308" s="373" t="s">
        <v>550</v>
      </c>
      <c r="S308" s="373" t="s">
        <v>550</v>
      </c>
      <c r="T308" s="373" t="s">
        <v>550</v>
      </c>
      <c r="U308" s="373"/>
      <c r="V308" s="373" t="s">
        <v>550</v>
      </c>
      <c r="W308" s="373"/>
      <c r="X308" s="373" t="s">
        <v>550</v>
      </c>
      <c r="Y308" s="3"/>
      <c r="Z308" s="3" t="s">
        <v>550</v>
      </c>
      <c r="AA308" s="3"/>
      <c r="AB308" s="3" t="s">
        <v>550</v>
      </c>
    </row>
    <row r="309" spans="1:28" ht="56.25" hidden="1">
      <c r="A309" s="114" t="s">
        <v>325</v>
      </c>
      <c r="B309" s="125" t="s">
        <v>75</v>
      </c>
      <c r="C309" s="16" t="s">
        <v>552</v>
      </c>
      <c r="D309" s="15" t="s">
        <v>464</v>
      </c>
      <c r="E309" s="388" t="s">
        <v>550</v>
      </c>
      <c r="F309" s="391" t="s">
        <v>550</v>
      </c>
      <c r="G309" s="391" t="s">
        <v>550</v>
      </c>
      <c r="H309" s="391" t="s">
        <v>550</v>
      </c>
      <c r="I309" s="388" t="s">
        <v>550</v>
      </c>
      <c r="J309" s="391" t="s">
        <v>550</v>
      </c>
      <c r="K309" s="388" t="s">
        <v>550</v>
      </c>
      <c r="L309" s="391" t="s">
        <v>550</v>
      </c>
      <c r="M309" s="388" t="s">
        <v>550</v>
      </c>
      <c r="N309" s="391" t="s">
        <v>550</v>
      </c>
      <c r="O309" s="388" t="s">
        <v>550</v>
      </c>
      <c r="P309" s="3" t="s">
        <v>550</v>
      </c>
      <c r="Q309" s="372"/>
      <c r="R309" s="373" t="s">
        <v>550</v>
      </c>
      <c r="S309" s="373" t="s">
        <v>550</v>
      </c>
      <c r="T309" s="373" t="s">
        <v>550</v>
      </c>
      <c r="U309" s="373"/>
      <c r="V309" s="373" t="s">
        <v>550</v>
      </c>
      <c r="W309" s="373"/>
      <c r="X309" s="373" t="s">
        <v>550</v>
      </c>
      <c r="Y309" s="3"/>
      <c r="Z309" s="3" t="s">
        <v>550</v>
      </c>
      <c r="AA309" s="3"/>
      <c r="AB309" s="3" t="s">
        <v>550</v>
      </c>
    </row>
    <row r="310" spans="1:28" ht="33.75" hidden="1">
      <c r="A310" s="114" t="s">
        <v>326</v>
      </c>
      <c r="B310" s="121" t="s">
        <v>76</v>
      </c>
      <c r="C310" s="16">
        <v>423</v>
      </c>
      <c r="D310" s="17" t="s">
        <v>464</v>
      </c>
      <c r="E310" s="388" t="s">
        <v>550</v>
      </c>
      <c r="F310" s="391" t="s">
        <v>550</v>
      </c>
      <c r="G310" s="391" t="s">
        <v>550</v>
      </c>
      <c r="H310" s="391" t="s">
        <v>550</v>
      </c>
      <c r="I310" s="388" t="s">
        <v>550</v>
      </c>
      <c r="J310" s="391" t="s">
        <v>550</v>
      </c>
      <c r="K310" s="388" t="s">
        <v>550</v>
      </c>
      <c r="L310" s="391" t="s">
        <v>550</v>
      </c>
      <c r="M310" s="388" t="s">
        <v>550</v>
      </c>
      <c r="N310" s="391" t="s">
        <v>550</v>
      </c>
      <c r="O310" s="388" t="s">
        <v>550</v>
      </c>
      <c r="P310" s="3" t="s">
        <v>550</v>
      </c>
      <c r="Q310" s="374"/>
      <c r="R310" s="375" t="s">
        <v>550</v>
      </c>
      <c r="S310" s="375" t="s">
        <v>550</v>
      </c>
      <c r="T310" s="375" t="s">
        <v>550</v>
      </c>
      <c r="U310" s="375"/>
      <c r="V310" s="375" t="s">
        <v>550</v>
      </c>
      <c r="W310" s="375"/>
      <c r="X310" s="375" t="s">
        <v>550</v>
      </c>
      <c r="Y310" s="1"/>
      <c r="Z310" s="1" t="s">
        <v>550</v>
      </c>
      <c r="AA310" s="1"/>
      <c r="AB310" s="1" t="s">
        <v>550</v>
      </c>
    </row>
    <row r="311" spans="1:28" ht="56.25" hidden="1">
      <c r="A311" s="113" t="s">
        <v>289</v>
      </c>
      <c r="B311" s="125" t="s">
        <v>77</v>
      </c>
      <c r="C311" s="16" t="s">
        <v>517</v>
      </c>
      <c r="D311" s="17" t="s">
        <v>464</v>
      </c>
      <c r="E311" s="388" t="s">
        <v>550</v>
      </c>
      <c r="F311" s="391" t="s">
        <v>550</v>
      </c>
      <c r="G311" s="391" t="s">
        <v>550</v>
      </c>
      <c r="H311" s="391" t="s">
        <v>550</v>
      </c>
      <c r="I311" s="388" t="s">
        <v>550</v>
      </c>
      <c r="J311" s="391" t="s">
        <v>550</v>
      </c>
      <c r="K311" s="388" t="s">
        <v>550</v>
      </c>
      <c r="L311" s="391" t="s">
        <v>550</v>
      </c>
      <c r="M311" s="388" t="s">
        <v>550</v>
      </c>
      <c r="N311" s="391" t="s">
        <v>550</v>
      </c>
      <c r="O311" s="388" t="s">
        <v>550</v>
      </c>
      <c r="P311" s="3" t="s">
        <v>550</v>
      </c>
      <c r="Q311" s="374"/>
      <c r="R311" s="375" t="s">
        <v>550</v>
      </c>
      <c r="S311" s="375" t="s">
        <v>550</v>
      </c>
      <c r="T311" s="375" t="s">
        <v>550</v>
      </c>
      <c r="U311" s="375"/>
      <c r="V311" s="375" t="s">
        <v>550</v>
      </c>
      <c r="W311" s="375"/>
      <c r="X311" s="375" t="s">
        <v>550</v>
      </c>
      <c r="Y311" s="1"/>
      <c r="Z311" s="1" t="s">
        <v>550</v>
      </c>
      <c r="AA311" s="1"/>
      <c r="AB311" s="1" t="s">
        <v>550</v>
      </c>
    </row>
    <row r="312" spans="1:28" ht="14.25" hidden="1">
      <c r="A312" s="114" t="s">
        <v>555</v>
      </c>
      <c r="B312" s="119"/>
      <c r="C312" s="12"/>
      <c r="D312" s="13"/>
      <c r="E312" s="398"/>
      <c r="F312" s="398"/>
      <c r="G312" s="398"/>
      <c r="H312" s="398"/>
      <c r="I312" s="398"/>
      <c r="J312" s="398"/>
      <c r="K312" s="398"/>
      <c r="L312" s="398"/>
      <c r="M312" s="398"/>
      <c r="N312" s="398"/>
      <c r="O312" s="398"/>
      <c r="P312" s="4"/>
      <c r="Q312" s="377"/>
      <c r="R312" s="378"/>
      <c r="S312" s="378"/>
      <c r="T312" s="378"/>
      <c r="U312" s="378"/>
      <c r="V312" s="378"/>
      <c r="W312" s="378"/>
      <c r="X312" s="378"/>
      <c r="Y312" s="4"/>
      <c r="Z312" s="4"/>
      <c r="AA312" s="4"/>
      <c r="AB312" s="4"/>
    </row>
    <row r="313" spans="1:28" ht="45" hidden="1">
      <c r="A313" s="114" t="s">
        <v>290</v>
      </c>
      <c r="B313" s="121" t="s">
        <v>78</v>
      </c>
      <c r="C313" s="14" t="s">
        <v>518</v>
      </c>
      <c r="D313" s="15" t="s">
        <v>464</v>
      </c>
      <c r="E313" s="391" t="s">
        <v>550</v>
      </c>
      <c r="F313" s="391" t="s">
        <v>550</v>
      </c>
      <c r="G313" s="391" t="s">
        <v>550</v>
      </c>
      <c r="H313" s="391" t="s">
        <v>550</v>
      </c>
      <c r="I313" s="391" t="s">
        <v>550</v>
      </c>
      <c r="J313" s="391" t="s">
        <v>550</v>
      </c>
      <c r="K313" s="391" t="s">
        <v>550</v>
      </c>
      <c r="L313" s="391" t="s">
        <v>550</v>
      </c>
      <c r="M313" s="391" t="s">
        <v>550</v>
      </c>
      <c r="N313" s="391" t="s">
        <v>550</v>
      </c>
      <c r="O313" s="391" t="s">
        <v>550</v>
      </c>
      <c r="P313" s="3" t="s">
        <v>550</v>
      </c>
      <c r="Q313" s="372"/>
      <c r="R313" s="373" t="s">
        <v>550</v>
      </c>
      <c r="S313" s="373" t="s">
        <v>550</v>
      </c>
      <c r="T313" s="373" t="s">
        <v>550</v>
      </c>
      <c r="U313" s="373"/>
      <c r="V313" s="373" t="s">
        <v>550</v>
      </c>
      <c r="W313" s="373"/>
      <c r="X313" s="373" t="s">
        <v>550</v>
      </c>
      <c r="Y313" s="3"/>
      <c r="Z313" s="3" t="s">
        <v>550</v>
      </c>
      <c r="AA313" s="3"/>
      <c r="AB313" s="3" t="s">
        <v>550</v>
      </c>
    </row>
    <row r="314" spans="1:28" ht="56.25" hidden="1">
      <c r="A314" s="113" t="s">
        <v>747</v>
      </c>
      <c r="B314" s="125" t="s">
        <v>79</v>
      </c>
      <c r="C314" s="16" t="s">
        <v>519</v>
      </c>
      <c r="D314" s="17" t="s">
        <v>464</v>
      </c>
      <c r="E314" s="388" t="s">
        <v>550</v>
      </c>
      <c r="F314" s="391" t="s">
        <v>550</v>
      </c>
      <c r="G314" s="391" t="s">
        <v>550</v>
      </c>
      <c r="H314" s="391" t="s">
        <v>550</v>
      </c>
      <c r="I314" s="388" t="s">
        <v>550</v>
      </c>
      <c r="J314" s="391" t="s">
        <v>550</v>
      </c>
      <c r="K314" s="388" t="s">
        <v>550</v>
      </c>
      <c r="L314" s="391" t="s">
        <v>550</v>
      </c>
      <c r="M314" s="388" t="s">
        <v>550</v>
      </c>
      <c r="N314" s="391" t="s">
        <v>550</v>
      </c>
      <c r="O314" s="388" t="s">
        <v>550</v>
      </c>
      <c r="P314" s="3" t="s">
        <v>550</v>
      </c>
      <c r="Q314" s="374"/>
      <c r="R314" s="375" t="s">
        <v>550</v>
      </c>
      <c r="S314" s="375" t="s">
        <v>550</v>
      </c>
      <c r="T314" s="375" t="s">
        <v>550</v>
      </c>
      <c r="U314" s="375"/>
      <c r="V314" s="375" t="s">
        <v>550</v>
      </c>
      <c r="W314" s="375"/>
      <c r="X314" s="375" t="s">
        <v>550</v>
      </c>
      <c r="Y314" s="1"/>
      <c r="Z314" s="1" t="s">
        <v>550</v>
      </c>
      <c r="AA314" s="1"/>
      <c r="AB314" s="1" t="s">
        <v>550</v>
      </c>
    </row>
    <row r="315" spans="1:28" ht="67.5" hidden="1">
      <c r="A315" s="113" t="s">
        <v>782</v>
      </c>
      <c r="B315" s="125" t="s">
        <v>80</v>
      </c>
      <c r="C315" s="16" t="s">
        <v>520</v>
      </c>
      <c r="D315" s="17" t="s">
        <v>464</v>
      </c>
      <c r="E315" s="388" t="s">
        <v>550</v>
      </c>
      <c r="F315" s="391" t="s">
        <v>550</v>
      </c>
      <c r="G315" s="391" t="s">
        <v>550</v>
      </c>
      <c r="H315" s="391" t="s">
        <v>550</v>
      </c>
      <c r="I315" s="388" t="s">
        <v>550</v>
      </c>
      <c r="J315" s="391" t="s">
        <v>550</v>
      </c>
      <c r="K315" s="388" t="s">
        <v>550</v>
      </c>
      <c r="L315" s="391" t="s">
        <v>550</v>
      </c>
      <c r="M315" s="388" t="s">
        <v>550</v>
      </c>
      <c r="N315" s="391" t="s">
        <v>550</v>
      </c>
      <c r="O315" s="388" t="s">
        <v>550</v>
      </c>
      <c r="P315" s="3" t="s">
        <v>550</v>
      </c>
      <c r="Q315" s="374"/>
      <c r="R315" s="375" t="s">
        <v>550</v>
      </c>
      <c r="S315" s="375" t="s">
        <v>550</v>
      </c>
      <c r="T315" s="375" t="s">
        <v>550</v>
      </c>
      <c r="U315" s="375"/>
      <c r="V315" s="375" t="s">
        <v>550</v>
      </c>
      <c r="W315" s="375"/>
      <c r="X315" s="375" t="s">
        <v>550</v>
      </c>
      <c r="Y315" s="1"/>
      <c r="Z315" s="1" t="s">
        <v>550</v>
      </c>
      <c r="AA315" s="1"/>
      <c r="AB315" s="1" t="s">
        <v>550</v>
      </c>
    </row>
    <row r="316" spans="1:28" ht="14.25" hidden="1">
      <c r="A316" s="114" t="s">
        <v>555</v>
      </c>
      <c r="B316" s="119"/>
      <c r="C316" s="12"/>
      <c r="D316" s="13"/>
      <c r="E316" s="398"/>
      <c r="F316" s="398"/>
      <c r="G316" s="398"/>
      <c r="H316" s="398"/>
      <c r="I316" s="398"/>
      <c r="J316" s="398"/>
      <c r="K316" s="398"/>
      <c r="L316" s="398"/>
      <c r="M316" s="398"/>
      <c r="N316" s="398"/>
      <c r="O316" s="398"/>
      <c r="P316" s="4"/>
      <c r="Q316" s="377"/>
      <c r="R316" s="378"/>
      <c r="S316" s="378"/>
      <c r="T316" s="378"/>
      <c r="U316" s="378"/>
      <c r="V316" s="378"/>
      <c r="W316" s="378"/>
      <c r="X316" s="378"/>
      <c r="Y316" s="4"/>
      <c r="Z316" s="4"/>
      <c r="AA316" s="4"/>
      <c r="AB316" s="4"/>
    </row>
    <row r="317" spans="1:28" ht="22.5" hidden="1">
      <c r="A317" s="114" t="s">
        <v>285</v>
      </c>
      <c r="B317" s="121" t="s">
        <v>81</v>
      </c>
      <c r="C317" s="14" t="s">
        <v>521</v>
      </c>
      <c r="D317" s="15" t="s">
        <v>464</v>
      </c>
      <c r="E317" s="391" t="s">
        <v>550</v>
      </c>
      <c r="F317" s="391" t="s">
        <v>550</v>
      </c>
      <c r="G317" s="391" t="s">
        <v>550</v>
      </c>
      <c r="H317" s="391" t="s">
        <v>550</v>
      </c>
      <c r="I317" s="391" t="s">
        <v>550</v>
      </c>
      <c r="J317" s="391" t="s">
        <v>550</v>
      </c>
      <c r="K317" s="391" t="s">
        <v>550</v>
      </c>
      <c r="L317" s="391" t="s">
        <v>550</v>
      </c>
      <c r="M317" s="391" t="s">
        <v>550</v>
      </c>
      <c r="N317" s="391" t="s">
        <v>550</v>
      </c>
      <c r="O317" s="391" t="s">
        <v>550</v>
      </c>
      <c r="P317" s="3" t="s">
        <v>550</v>
      </c>
      <c r="Q317" s="372"/>
      <c r="R317" s="373" t="s">
        <v>550</v>
      </c>
      <c r="S317" s="373" t="s">
        <v>550</v>
      </c>
      <c r="T317" s="373" t="s">
        <v>550</v>
      </c>
      <c r="U317" s="373"/>
      <c r="V317" s="373" t="s">
        <v>550</v>
      </c>
      <c r="W317" s="373"/>
      <c r="X317" s="373" t="s">
        <v>550</v>
      </c>
      <c r="Y317" s="3"/>
      <c r="Z317" s="3" t="s">
        <v>550</v>
      </c>
      <c r="AA317" s="3"/>
      <c r="AB317" s="3" t="s">
        <v>550</v>
      </c>
    </row>
    <row r="318" spans="1:28" ht="22.5" hidden="1">
      <c r="A318" s="114" t="s">
        <v>551</v>
      </c>
      <c r="B318" s="125" t="s">
        <v>82</v>
      </c>
      <c r="C318" s="16" t="s">
        <v>522</v>
      </c>
      <c r="D318" s="17" t="s">
        <v>464</v>
      </c>
      <c r="E318" s="388" t="s">
        <v>550</v>
      </c>
      <c r="F318" s="391" t="s">
        <v>550</v>
      </c>
      <c r="G318" s="391" t="s">
        <v>550</v>
      </c>
      <c r="H318" s="391" t="s">
        <v>550</v>
      </c>
      <c r="I318" s="388" t="s">
        <v>550</v>
      </c>
      <c r="J318" s="391" t="s">
        <v>550</v>
      </c>
      <c r="K318" s="388" t="s">
        <v>550</v>
      </c>
      <c r="L318" s="391" t="s">
        <v>550</v>
      </c>
      <c r="M318" s="388" t="s">
        <v>550</v>
      </c>
      <c r="N318" s="391" t="s">
        <v>550</v>
      </c>
      <c r="O318" s="388" t="s">
        <v>550</v>
      </c>
      <c r="P318" s="3" t="s">
        <v>550</v>
      </c>
      <c r="Q318" s="374"/>
      <c r="R318" s="375" t="s">
        <v>550</v>
      </c>
      <c r="S318" s="375" t="s">
        <v>550</v>
      </c>
      <c r="T318" s="375" t="s">
        <v>550</v>
      </c>
      <c r="U318" s="375"/>
      <c r="V318" s="375" t="s">
        <v>550</v>
      </c>
      <c r="W318" s="375"/>
      <c r="X318" s="375" t="s">
        <v>550</v>
      </c>
      <c r="Y318" s="1"/>
      <c r="Z318" s="1" t="s">
        <v>550</v>
      </c>
      <c r="AA318" s="1"/>
      <c r="AB318" s="1" t="s">
        <v>550</v>
      </c>
    </row>
    <row r="319" spans="1:28" ht="33.75" hidden="1">
      <c r="A319" s="113" t="s">
        <v>181</v>
      </c>
      <c r="B319" s="125" t="s">
        <v>83</v>
      </c>
      <c r="C319" s="16" t="s">
        <v>523</v>
      </c>
      <c r="D319" s="17" t="s">
        <v>464</v>
      </c>
      <c r="E319" s="388" t="s">
        <v>550</v>
      </c>
      <c r="F319" s="391" t="s">
        <v>550</v>
      </c>
      <c r="G319" s="391" t="s">
        <v>550</v>
      </c>
      <c r="H319" s="391" t="s">
        <v>550</v>
      </c>
      <c r="I319" s="388" t="s">
        <v>550</v>
      </c>
      <c r="J319" s="391" t="s">
        <v>550</v>
      </c>
      <c r="K319" s="388" t="s">
        <v>550</v>
      </c>
      <c r="L319" s="391" t="s">
        <v>550</v>
      </c>
      <c r="M319" s="388" t="s">
        <v>550</v>
      </c>
      <c r="N319" s="391" t="s">
        <v>550</v>
      </c>
      <c r="O319" s="388" t="s">
        <v>550</v>
      </c>
      <c r="P319" s="3" t="s">
        <v>550</v>
      </c>
      <c r="Q319" s="374"/>
      <c r="R319" s="375" t="s">
        <v>550</v>
      </c>
      <c r="S319" s="375" t="s">
        <v>550</v>
      </c>
      <c r="T319" s="375" t="s">
        <v>550</v>
      </c>
      <c r="U319" s="375"/>
      <c r="V319" s="375" t="s">
        <v>550</v>
      </c>
      <c r="W319" s="375"/>
      <c r="X319" s="375" t="s">
        <v>550</v>
      </c>
      <c r="Y319" s="1"/>
      <c r="Z319" s="1" t="s">
        <v>550</v>
      </c>
      <c r="AA319" s="1"/>
      <c r="AB319" s="1" t="s">
        <v>550</v>
      </c>
    </row>
    <row r="320" spans="1:28" ht="45" hidden="1">
      <c r="A320" s="114" t="s">
        <v>3</v>
      </c>
      <c r="B320" s="54" t="s">
        <v>84</v>
      </c>
      <c r="C320" s="43"/>
      <c r="D320" s="17" t="s">
        <v>464</v>
      </c>
      <c r="E320" s="388" t="s">
        <v>550</v>
      </c>
      <c r="F320" s="391" t="s">
        <v>550</v>
      </c>
      <c r="G320" s="391" t="s">
        <v>550</v>
      </c>
      <c r="H320" s="391" t="s">
        <v>550</v>
      </c>
      <c r="I320" s="388" t="s">
        <v>550</v>
      </c>
      <c r="J320" s="391" t="s">
        <v>550</v>
      </c>
      <c r="K320" s="388" t="s">
        <v>550</v>
      </c>
      <c r="L320" s="391" t="s">
        <v>550</v>
      </c>
      <c r="M320" s="388" t="s">
        <v>550</v>
      </c>
      <c r="N320" s="391" t="s">
        <v>550</v>
      </c>
      <c r="O320" s="388" t="s">
        <v>550</v>
      </c>
      <c r="P320" s="3" t="s">
        <v>550</v>
      </c>
      <c r="Q320" s="374"/>
      <c r="R320" s="375" t="s">
        <v>550</v>
      </c>
      <c r="S320" s="375" t="s">
        <v>550</v>
      </c>
      <c r="T320" s="375" t="s">
        <v>550</v>
      </c>
      <c r="U320" s="375"/>
      <c r="V320" s="375" t="s">
        <v>550</v>
      </c>
      <c r="W320" s="375"/>
      <c r="X320" s="375" t="s">
        <v>550</v>
      </c>
      <c r="Y320" s="1"/>
      <c r="Z320" s="1" t="s">
        <v>550</v>
      </c>
      <c r="AA320" s="1"/>
      <c r="AB320" s="1" t="s">
        <v>550</v>
      </c>
    </row>
    <row r="321" spans="1:28" ht="56.25" hidden="1">
      <c r="A321" s="113" t="s">
        <v>184</v>
      </c>
      <c r="B321" s="121" t="s">
        <v>85</v>
      </c>
      <c r="C321" s="14"/>
      <c r="D321" s="76" t="s">
        <v>464</v>
      </c>
      <c r="E321" s="388" t="s">
        <v>550</v>
      </c>
      <c r="F321" s="391" t="s">
        <v>550</v>
      </c>
      <c r="G321" s="391" t="s">
        <v>550</v>
      </c>
      <c r="H321" s="391" t="s">
        <v>550</v>
      </c>
      <c r="I321" s="388" t="s">
        <v>550</v>
      </c>
      <c r="J321" s="391" t="s">
        <v>550</v>
      </c>
      <c r="K321" s="388" t="s">
        <v>550</v>
      </c>
      <c r="L321" s="391" t="s">
        <v>550</v>
      </c>
      <c r="M321" s="388" t="s">
        <v>550</v>
      </c>
      <c r="N321" s="391" t="s">
        <v>550</v>
      </c>
      <c r="O321" s="388" t="s">
        <v>550</v>
      </c>
      <c r="P321" s="3" t="s">
        <v>550</v>
      </c>
      <c r="Q321" s="372"/>
      <c r="R321" s="373" t="s">
        <v>550</v>
      </c>
      <c r="S321" s="373" t="s">
        <v>550</v>
      </c>
      <c r="T321" s="373" t="s">
        <v>550</v>
      </c>
      <c r="U321" s="373"/>
      <c r="V321" s="373" t="s">
        <v>550</v>
      </c>
      <c r="W321" s="373"/>
      <c r="X321" s="373" t="s">
        <v>550</v>
      </c>
      <c r="Y321" s="3"/>
      <c r="Z321" s="3" t="s">
        <v>550</v>
      </c>
      <c r="AA321" s="3"/>
      <c r="AB321" s="3" t="s">
        <v>550</v>
      </c>
    </row>
    <row r="322" spans="1:28" ht="45" hidden="1">
      <c r="A322" s="114" t="s">
        <v>3</v>
      </c>
      <c r="B322" s="121" t="s">
        <v>86</v>
      </c>
      <c r="C322" s="14"/>
      <c r="D322" s="17" t="s">
        <v>464</v>
      </c>
      <c r="E322" s="388" t="s">
        <v>550</v>
      </c>
      <c r="F322" s="391" t="s">
        <v>550</v>
      </c>
      <c r="G322" s="391" t="s">
        <v>550</v>
      </c>
      <c r="H322" s="391" t="s">
        <v>550</v>
      </c>
      <c r="I322" s="388" t="s">
        <v>550</v>
      </c>
      <c r="J322" s="391" t="s">
        <v>550</v>
      </c>
      <c r="K322" s="388" t="s">
        <v>550</v>
      </c>
      <c r="L322" s="391" t="s">
        <v>550</v>
      </c>
      <c r="M322" s="388" t="s">
        <v>550</v>
      </c>
      <c r="N322" s="391" t="s">
        <v>550</v>
      </c>
      <c r="O322" s="388" t="s">
        <v>550</v>
      </c>
      <c r="P322" s="3" t="s">
        <v>550</v>
      </c>
      <c r="Q322" s="372"/>
      <c r="R322" s="373" t="s">
        <v>550</v>
      </c>
      <c r="S322" s="373" t="s">
        <v>550</v>
      </c>
      <c r="T322" s="373" t="s">
        <v>550</v>
      </c>
      <c r="U322" s="373"/>
      <c r="V322" s="373" t="s">
        <v>550</v>
      </c>
      <c r="W322" s="373"/>
      <c r="X322" s="373" t="s">
        <v>550</v>
      </c>
      <c r="Y322" s="3"/>
      <c r="Z322" s="3" t="s">
        <v>550</v>
      </c>
      <c r="AA322" s="3"/>
      <c r="AB322" s="3" t="s">
        <v>550</v>
      </c>
    </row>
    <row r="323" spans="1:28" ht="56.25" hidden="1">
      <c r="A323" s="113" t="s">
        <v>185</v>
      </c>
      <c r="B323" s="125" t="s">
        <v>87</v>
      </c>
      <c r="C323" s="16"/>
      <c r="D323" s="17" t="s">
        <v>464</v>
      </c>
      <c r="E323" s="388" t="s">
        <v>550</v>
      </c>
      <c r="F323" s="391" t="s">
        <v>550</v>
      </c>
      <c r="G323" s="391" t="s">
        <v>550</v>
      </c>
      <c r="H323" s="391" t="s">
        <v>550</v>
      </c>
      <c r="I323" s="388" t="s">
        <v>550</v>
      </c>
      <c r="J323" s="391" t="s">
        <v>550</v>
      </c>
      <c r="K323" s="388" t="s">
        <v>550</v>
      </c>
      <c r="L323" s="391" t="s">
        <v>550</v>
      </c>
      <c r="M323" s="388" t="s">
        <v>550</v>
      </c>
      <c r="N323" s="391" t="s">
        <v>550</v>
      </c>
      <c r="O323" s="388" t="s">
        <v>550</v>
      </c>
      <c r="P323" s="3" t="s">
        <v>550</v>
      </c>
      <c r="Q323" s="372"/>
      <c r="R323" s="373" t="s">
        <v>550</v>
      </c>
      <c r="S323" s="373" t="s">
        <v>550</v>
      </c>
      <c r="T323" s="373" t="s">
        <v>550</v>
      </c>
      <c r="U323" s="373"/>
      <c r="V323" s="373" t="s">
        <v>550</v>
      </c>
      <c r="W323" s="373"/>
      <c r="X323" s="373" t="s">
        <v>550</v>
      </c>
      <c r="Y323" s="3"/>
      <c r="Z323" s="3" t="s">
        <v>550</v>
      </c>
      <c r="AA323" s="3"/>
      <c r="AB323" s="3" t="s">
        <v>550</v>
      </c>
    </row>
    <row r="324" spans="1:28" ht="45" hidden="1">
      <c r="A324" s="114" t="s">
        <v>3</v>
      </c>
      <c r="B324" s="125" t="s">
        <v>88</v>
      </c>
      <c r="C324" s="16"/>
      <c r="D324" s="17" t="s">
        <v>464</v>
      </c>
      <c r="E324" s="388" t="s">
        <v>550</v>
      </c>
      <c r="F324" s="391" t="s">
        <v>550</v>
      </c>
      <c r="G324" s="391" t="s">
        <v>550</v>
      </c>
      <c r="H324" s="391" t="s">
        <v>550</v>
      </c>
      <c r="I324" s="388" t="s">
        <v>550</v>
      </c>
      <c r="J324" s="391" t="s">
        <v>550</v>
      </c>
      <c r="K324" s="388" t="s">
        <v>550</v>
      </c>
      <c r="L324" s="391" t="s">
        <v>550</v>
      </c>
      <c r="M324" s="388" t="s">
        <v>550</v>
      </c>
      <c r="N324" s="391" t="s">
        <v>550</v>
      </c>
      <c r="O324" s="388" t="s">
        <v>550</v>
      </c>
      <c r="P324" s="3" t="s">
        <v>550</v>
      </c>
      <c r="Q324" s="372"/>
      <c r="R324" s="373" t="s">
        <v>550</v>
      </c>
      <c r="S324" s="373" t="s">
        <v>550</v>
      </c>
      <c r="T324" s="373" t="s">
        <v>550</v>
      </c>
      <c r="U324" s="373"/>
      <c r="V324" s="373" t="s">
        <v>550</v>
      </c>
      <c r="W324" s="373"/>
      <c r="X324" s="373" t="s">
        <v>550</v>
      </c>
      <c r="Y324" s="3"/>
      <c r="Z324" s="3" t="s">
        <v>550</v>
      </c>
      <c r="AA324" s="3"/>
      <c r="AB324" s="3" t="s">
        <v>550</v>
      </c>
    </row>
    <row r="325" spans="1:28" ht="45" hidden="1">
      <c r="A325" s="113" t="s">
        <v>748</v>
      </c>
      <c r="B325" s="125" t="s">
        <v>89</v>
      </c>
      <c r="C325" s="16"/>
      <c r="D325" s="17" t="s">
        <v>464</v>
      </c>
      <c r="E325" s="388" t="s">
        <v>550</v>
      </c>
      <c r="F325" s="391" t="s">
        <v>550</v>
      </c>
      <c r="G325" s="391" t="s">
        <v>550</v>
      </c>
      <c r="H325" s="391" t="s">
        <v>550</v>
      </c>
      <c r="I325" s="388" t="s">
        <v>550</v>
      </c>
      <c r="J325" s="391" t="s">
        <v>550</v>
      </c>
      <c r="K325" s="388" t="s">
        <v>550</v>
      </c>
      <c r="L325" s="391" t="s">
        <v>550</v>
      </c>
      <c r="M325" s="388" t="s">
        <v>550</v>
      </c>
      <c r="N325" s="391" t="s">
        <v>550</v>
      </c>
      <c r="O325" s="388" t="s">
        <v>550</v>
      </c>
      <c r="P325" s="3" t="s">
        <v>550</v>
      </c>
      <c r="Q325" s="374"/>
      <c r="R325" s="375" t="s">
        <v>550</v>
      </c>
      <c r="S325" s="375" t="s">
        <v>550</v>
      </c>
      <c r="T325" s="375" t="s">
        <v>550</v>
      </c>
      <c r="U325" s="375"/>
      <c r="V325" s="375" t="s">
        <v>550</v>
      </c>
      <c r="W325" s="375"/>
      <c r="X325" s="375" t="s">
        <v>550</v>
      </c>
      <c r="Y325" s="1"/>
      <c r="Z325" s="1" t="s">
        <v>550</v>
      </c>
      <c r="AA325" s="1"/>
      <c r="AB325" s="1" t="s">
        <v>550</v>
      </c>
    </row>
    <row r="326" spans="1:28" s="215" customFormat="1" ht="38.25">
      <c r="A326" s="211" t="s">
        <v>198</v>
      </c>
      <c r="B326" s="131" t="s">
        <v>903</v>
      </c>
      <c r="C326" s="141">
        <v>600</v>
      </c>
      <c r="D326" s="92" t="s">
        <v>464</v>
      </c>
      <c r="E326" s="394" t="s">
        <v>550</v>
      </c>
      <c r="F326" s="394" t="s">
        <v>550</v>
      </c>
      <c r="G326" s="394" t="s">
        <v>550</v>
      </c>
      <c r="H326" s="394" t="s">
        <v>550</v>
      </c>
      <c r="I326" s="394" t="s">
        <v>550</v>
      </c>
      <c r="J326" s="394" t="s">
        <v>550</v>
      </c>
      <c r="K326" s="394" t="s">
        <v>550</v>
      </c>
      <c r="L326" s="394" t="s">
        <v>550</v>
      </c>
      <c r="M326" s="394" t="s">
        <v>550</v>
      </c>
      <c r="N326" s="394" t="s">
        <v>550</v>
      </c>
      <c r="O326" s="394" t="s">
        <v>550</v>
      </c>
      <c r="P326" s="212" t="s">
        <v>550</v>
      </c>
      <c r="Q326" s="380">
        <f>W326</f>
        <v>198218580.46</v>
      </c>
      <c r="R326" s="381">
        <f>X326</f>
        <v>41964.1</v>
      </c>
      <c r="S326" s="381"/>
      <c r="T326" s="381"/>
      <c r="U326" s="381"/>
      <c r="V326" s="381"/>
      <c r="W326" s="381">
        <v>198218580.46</v>
      </c>
      <c r="X326" s="381">
        <v>41964.1</v>
      </c>
      <c r="Y326" s="214"/>
      <c r="Z326" s="214"/>
      <c r="AA326" s="214"/>
      <c r="AB326" s="214"/>
    </row>
    <row r="327" spans="1:28" ht="14.25">
      <c r="A327" s="101" t="s">
        <v>555</v>
      </c>
      <c r="B327" s="119"/>
      <c r="C327" s="12"/>
      <c r="D327" s="13"/>
      <c r="E327" s="400"/>
      <c r="F327" s="398"/>
      <c r="G327" s="398"/>
      <c r="H327" s="398"/>
      <c r="I327" s="398"/>
      <c r="J327" s="398"/>
      <c r="K327" s="398"/>
      <c r="L327" s="398"/>
      <c r="M327" s="398"/>
      <c r="N327" s="398"/>
      <c r="O327" s="398"/>
      <c r="P327" s="4"/>
      <c r="Q327" s="377"/>
      <c r="R327" s="378"/>
      <c r="S327" s="378"/>
      <c r="T327" s="378"/>
      <c r="U327" s="378"/>
      <c r="V327" s="378"/>
      <c r="W327" s="378"/>
      <c r="X327" s="378"/>
      <c r="Y327" s="4"/>
      <c r="Z327" s="4"/>
      <c r="AA327" s="4"/>
      <c r="AB327" s="4"/>
    </row>
    <row r="328" spans="1:28" ht="24">
      <c r="A328" s="101" t="s">
        <v>717</v>
      </c>
      <c r="B328" s="121" t="s">
        <v>90</v>
      </c>
      <c r="C328" s="14">
        <v>601</v>
      </c>
      <c r="D328" s="15" t="s">
        <v>464</v>
      </c>
      <c r="E328" s="391" t="s">
        <v>550</v>
      </c>
      <c r="F328" s="391" t="s">
        <v>550</v>
      </c>
      <c r="G328" s="391" t="s">
        <v>550</v>
      </c>
      <c r="H328" s="391" t="s">
        <v>550</v>
      </c>
      <c r="I328" s="391" t="s">
        <v>550</v>
      </c>
      <c r="J328" s="391" t="s">
        <v>550</v>
      </c>
      <c r="K328" s="391" t="s">
        <v>550</v>
      </c>
      <c r="L328" s="391" t="s">
        <v>550</v>
      </c>
      <c r="M328" s="391" t="s">
        <v>550</v>
      </c>
      <c r="N328" s="391" t="s">
        <v>550</v>
      </c>
      <c r="O328" s="391" t="s">
        <v>550</v>
      </c>
      <c r="P328" s="3" t="s">
        <v>550</v>
      </c>
      <c r="Q328" s="372">
        <f>W328</f>
        <v>0</v>
      </c>
      <c r="R328" s="373">
        <f>X328</f>
        <v>0</v>
      </c>
      <c r="S328" s="373"/>
      <c r="T328" s="373"/>
      <c r="U328" s="373"/>
      <c r="V328" s="373"/>
      <c r="W328" s="373"/>
      <c r="X328" s="373"/>
      <c r="Y328" s="3"/>
      <c r="Z328" s="3"/>
      <c r="AA328" s="3"/>
      <c r="AB328" s="3"/>
    </row>
    <row r="329" spans="1:28" ht="38.25">
      <c r="A329" s="112" t="s">
        <v>424</v>
      </c>
      <c r="B329" s="129" t="s">
        <v>904</v>
      </c>
      <c r="C329" s="16">
        <v>800</v>
      </c>
      <c r="D329" s="92" t="s">
        <v>464</v>
      </c>
      <c r="E329" s="391" t="s">
        <v>550</v>
      </c>
      <c r="F329" s="391" t="s">
        <v>550</v>
      </c>
      <c r="G329" s="391" t="s">
        <v>550</v>
      </c>
      <c r="H329" s="391" t="s">
        <v>550</v>
      </c>
      <c r="I329" s="391" t="s">
        <v>550</v>
      </c>
      <c r="J329" s="391" t="s">
        <v>550</v>
      </c>
      <c r="K329" s="391" t="s">
        <v>550</v>
      </c>
      <c r="L329" s="391" t="s">
        <v>550</v>
      </c>
      <c r="M329" s="391" t="s">
        <v>550</v>
      </c>
      <c r="N329" s="391" t="s">
        <v>550</v>
      </c>
      <c r="O329" s="391" t="s">
        <v>550</v>
      </c>
      <c r="P329" s="3" t="s">
        <v>550</v>
      </c>
      <c r="Q329" s="374"/>
      <c r="R329" s="375"/>
      <c r="S329" s="375"/>
      <c r="T329" s="375"/>
      <c r="U329" s="375"/>
      <c r="V329" s="375"/>
      <c r="W329" s="375"/>
      <c r="X329" s="375"/>
      <c r="Y329" s="1"/>
      <c r="Z329" s="1"/>
      <c r="AA329" s="1"/>
      <c r="AB329" s="1"/>
    </row>
    <row r="330" spans="1:28" ht="14.25">
      <c r="A330" s="101" t="s">
        <v>568</v>
      </c>
      <c r="B330" s="119"/>
      <c r="C330" s="12"/>
      <c r="D330" s="13"/>
      <c r="E330" s="400"/>
      <c r="F330" s="398"/>
      <c r="G330" s="398"/>
      <c r="H330" s="398"/>
      <c r="I330" s="398"/>
      <c r="J330" s="398"/>
      <c r="K330" s="398"/>
      <c r="L330" s="398"/>
      <c r="M330" s="398"/>
      <c r="N330" s="398"/>
      <c r="O330" s="398"/>
      <c r="P330" s="4"/>
      <c r="Q330" s="377"/>
      <c r="R330" s="378"/>
      <c r="S330" s="378"/>
      <c r="T330" s="378"/>
      <c r="U330" s="378"/>
      <c r="V330" s="378"/>
      <c r="W330" s="378"/>
      <c r="X330" s="378"/>
      <c r="Y330" s="4"/>
      <c r="Z330" s="4"/>
      <c r="AA330" s="4"/>
      <c r="AB330" s="4"/>
    </row>
    <row r="331" spans="1:28" ht="24">
      <c r="A331" s="101" t="s">
        <v>425</v>
      </c>
      <c r="B331" s="121" t="s">
        <v>91</v>
      </c>
      <c r="C331" s="14">
        <v>810</v>
      </c>
      <c r="D331" s="15" t="s">
        <v>452</v>
      </c>
      <c r="E331" s="391" t="s">
        <v>550</v>
      </c>
      <c r="F331" s="391" t="s">
        <v>550</v>
      </c>
      <c r="G331" s="391" t="s">
        <v>550</v>
      </c>
      <c r="H331" s="391" t="s">
        <v>550</v>
      </c>
      <c r="I331" s="391" t="s">
        <v>550</v>
      </c>
      <c r="J331" s="391" t="s">
        <v>550</v>
      </c>
      <c r="K331" s="391" t="s">
        <v>550</v>
      </c>
      <c r="L331" s="391" t="s">
        <v>550</v>
      </c>
      <c r="M331" s="391" t="s">
        <v>550</v>
      </c>
      <c r="N331" s="391" t="s">
        <v>550</v>
      </c>
      <c r="O331" s="391" t="s">
        <v>550</v>
      </c>
      <c r="P331" s="3" t="s">
        <v>550</v>
      </c>
      <c r="Q331" s="372"/>
      <c r="R331" s="373"/>
      <c r="S331" s="373"/>
      <c r="T331" s="373"/>
      <c r="U331" s="373"/>
      <c r="V331" s="373"/>
      <c r="W331" s="373"/>
      <c r="X331" s="373"/>
      <c r="Y331" s="3"/>
      <c r="Z331" s="3"/>
      <c r="AA331" s="3"/>
      <c r="AB331" s="3"/>
    </row>
    <row r="332" spans="1:28" ht="24">
      <c r="A332" s="101" t="s">
        <v>203</v>
      </c>
      <c r="B332" s="125" t="s">
        <v>92</v>
      </c>
      <c r="C332" s="16">
        <v>820</v>
      </c>
      <c r="D332" s="17" t="s">
        <v>453</v>
      </c>
      <c r="E332" s="391" t="s">
        <v>550</v>
      </c>
      <c r="F332" s="391" t="s">
        <v>550</v>
      </c>
      <c r="G332" s="391" t="s">
        <v>550</v>
      </c>
      <c r="H332" s="391" t="s">
        <v>550</v>
      </c>
      <c r="I332" s="391" t="s">
        <v>550</v>
      </c>
      <c r="J332" s="391" t="s">
        <v>550</v>
      </c>
      <c r="K332" s="391" t="s">
        <v>550</v>
      </c>
      <c r="L332" s="391" t="s">
        <v>550</v>
      </c>
      <c r="M332" s="391" t="s">
        <v>550</v>
      </c>
      <c r="N332" s="391" t="s">
        <v>550</v>
      </c>
      <c r="O332" s="391" t="s">
        <v>550</v>
      </c>
      <c r="P332" s="3" t="s">
        <v>550</v>
      </c>
      <c r="Q332" s="374"/>
      <c r="R332" s="375"/>
      <c r="S332" s="375"/>
      <c r="T332" s="375"/>
      <c r="U332" s="375"/>
      <c r="V332" s="375"/>
      <c r="W332" s="375"/>
      <c r="X332" s="375"/>
      <c r="Y332" s="1"/>
      <c r="Z332" s="1"/>
      <c r="AA332" s="1"/>
      <c r="AB332" s="1"/>
    </row>
    <row r="333" spans="1:28" ht="12.75" customHeight="1">
      <c r="A333" s="101" t="s">
        <v>627</v>
      </c>
      <c r="B333" s="121" t="s">
        <v>93</v>
      </c>
      <c r="C333" s="16"/>
      <c r="D333" s="17" t="s">
        <v>628</v>
      </c>
      <c r="E333" s="391" t="s">
        <v>550</v>
      </c>
      <c r="F333" s="391" t="s">
        <v>550</v>
      </c>
      <c r="G333" s="391" t="s">
        <v>550</v>
      </c>
      <c r="H333" s="391" t="s">
        <v>550</v>
      </c>
      <c r="I333" s="391" t="s">
        <v>550</v>
      </c>
      <c r="J333" s="391" t="s">
        <v>550</v>
      </c>
      <c r="K333" s="391" t="s">
        <v>550</v>
      </c>
      <c r="L333" s="391" t="s">
        <v>550</v>
      </c>
      <c r="M333" s="391" t="s">
        <v>550</v>
      </c>
      <c r="N333" s="391" t="s">
        <v>550</v>
      </c>
      <c r="O333" s="391" t="s">
        <v>550</v>
      </c>
      <c r="P333" s="3" t="s">
        <v>550</v>
      </c>
      <c r="Q333" s="374"/>
      <c r="R333" s="375"/>
      <c r="S333" s="375"/>
      <c r="T333" s="375"/>
      <c r="U333" s="375"/>
      <c r="V333" s="375"/>
      <c r="W333" s="375"/>
      <c r="X333" s="375"/>
      <c r="Y333" s="1"/>
      <c r="Z333" s="1"/>
      <c r="AA333" s="1"/>
      <c r="AB333" s="1"/>
    </row>
    <row r="334" spans="1:28" ht="12.75" customHeight="1">
      <c r="A334" s="101" t="s">
        <v>629</v>
      </c>
      <c r="B334" s="121" t="s">
        <v>94</v>
      </c>
      <c r="C334" s="16"/>
      <c r="D334" s="17" t="s">
        <v>630</v>
      </c>
      <c r="E334" s="391" t="s">
        <v>550</v>
      </c>
      <c r="F334" s="391" t="s">
        <v>550</v>
      </c>
      <c r="G334" s="391" t="s">
        <v>550</v>
      </c>
      <c r="H334" s="391" t="s">
        <v>550</v>
      </c>
      <c r="I334" s="391" t="s">
        <v>550</v>
      </c>
      <c r="J334" s="391" t="s">
        <v>550</v>
      </c>
      <c r="K334" s="391" t="s">
        <v>550</v>
      </c>
      <c r="L334" s="391" t="s">
        <v>550</v>
      </c>
      <c r="M334" s="391" t="s">
        <v>550</v>
      </c>
      <c r="N334" s="391" t="s">
        <v>550</v>
      </c>
      <c r="O334" s="391" t="s">
        <v>550</v>
      </c>
      <c r="P334" s="3" t="s">
        <v>550</v>
      </c>
      <c r="Q334" s="374"/>
      <c r="R334" s="375"/>
      <c r="S334" s="375"/>
      <c r="T334" s="375"/>
      <c r="U334" s="375"/>
      <c r="V334" s="375"/>
      <c r="W334" s="375"/>
      <c r="X334" s="375"/>
      <c r="Y334" s="1"/>
      <c r="Z334" s="1"/>
      <c r="AA334" s="1"/>
      <c r="AB334" s="1"/>
    </row>
    <row r="335" spans="1:28" ht="12.75" customHeight="1">
      <c r="A335" s="101" t="s">
        <v>426</v>
      </c>
      <c r="B335" s="121" t="s">
        <v>95</v>
      </c>
      <c r="C335" s="16"/>
      <c r="D335" s="17" t="s">
        <v>454</v>
      </c>
      <c r="E335" s="391" t="s">
        <v>550</v>
      </c>
      <c r="F335" s="391" t="s">
        <v>550</v>
      </c>
      <c r="G335" s="391" t="s">
        <v>550</v>
      </c>
      <c r="H335" s="391" t="s">
        <v>550</v>
      </c>
      <c r="I335" s="391" t="s">
        <v>550</v>
      </c>
      <c r="J335" s="391" t="s">
        <v>550</v>
      </c>
      <c r="K335" s="391" t="s">
        <v>550</v>
      </c>
      <c r="L335" s="391" t="s">
        <v>550</v>
      </c>
      <c r="M335" s="391" t="s">
        <v>550</v>
      </c>
      <c r="N335" s="391" t="s">
        <v>550</v>
      </c>
      <c r="O335" s="391" t="s">
        <v>550</v>
      </c>
      <c r="P335" s="3" t="s">
        <v>550</v>
      </c>
      <c r="Q335" s="374"/>
      <c r="R335" s="375"/>
      <c r="S335" s="375"/>
      <c r="T335" s="375"/>
      <c r="U335" s="375"/>
      <c r="V335" s="375"/>
      <c r="W335" s="375"/>
      <c r="X335" s="375"/>
      <c r="Y335" s="1"/>
      <c r="Z335" s="1"/>
      <c r="AA335" s="1"/>
      <c r="AB335" s="1"/>
    </row>
    <row r="336" spans="1:28" ht="22.5" customHeight="1">
      <c r="A336" s="101" t="s">
        <v>640</v>
      </c>
      <c r="B336" s="121" t="s">
        <v>96</v>
      </c>
      <c r="C336" s="16"/>
      <c r="D336" s="17" t="s">
        <v>759</v>
      </c>
      <c r="E336" s="391" t="s">
        <v>550</v>
      </c>
      <c r="F336" s="391" t="s">
        <v>550</v>
      </c>
      <c r="G336" s="391" t="s">
        <v>550</v>
      </c>
      <c r="H336" s="391" t="s">
        <v>550</v>
      </c>
      <c r="I336" s="391" t="s">
        <v>550</v>
      </c>
      <c r="J336" s="391" t="s">
        <v>550</v>
      </c>
      <c r="K336" s="391" t="s">
        <v>550</v>
      </c>
      <c r="L336" s="391" t="s">
        <v>550</v>
      </c>
      <c r="M336" s="391" t="s">
        <v>550</v>
      </c>
      <c r="N336" s="391" t="s">
        <v>550</v>
      </c>
      <c r="O336" s="391" t="s">
        <v>550</v>
      </c>
      <c r="P336" s="3" t="s">
        <v>550</v>
      </c>
      <c r="Q336" s="374"/>
      <c r="R336" s="375"/>
      <c r="S336" s="375"/>
      <c r="T336" s="375"/>
      <c r="U336" s="375"/>
      <c r="V336" s="375"/>
      <c r="W336" s="375"/>
      <c r="X336" s="375"/>
      <c r="Y336" s="1"/>
      <c r="Z336" s="1"/>
      <c r="AA336" s="1"/>
      <c r="AB336" s="1"/>
    </row>
    <row r="337" spans="1:28" ht="21" customHeight="1">
      <c r="A337" s="101" t="s">
        <v>631</v>
      </c>
      <c r="B337" s="121" t="s">
        <v>97</v>
      </c>
      <c r="C337" s="16"/>
      <c r="D337" s="17" t="s">
        <v>771</v>
      </c>
      <c r="E337" s="391" t="s">
        <v>550</v>
      </c>
      <c r="F337" s="391" t="s">
        <v>550</v>
      </c>
      <c r="G337" s="391" t="s">
        <v>550</v>
      </c>
      <c r="H337" s="391" t="s">
        <v>550</v>
      </c>
      <c r="I337" s="391" t="s">
        <v>550</v>
      </c>
      <c r="J337" s="391" t="s">
        <v>550</v>
      </c>
      <c r="K337" s="391" t="s">
        <v>550</v>
      </c>
      <c r="L337" s="391" t="s">
        <v>550</v>
      </c>
      <c r="M337" s="391" t="s">
        <v>550</v>
      </c>
      <c r="N337" s="391" t="s">
        <v>550</v>
      </c>
      <c r="O337" s="391" t="s">
        <v>550</v>
      </c>
      <c r="P337" s="3" t="s">
        <v>550</v>
      </c>
      <c r="Q337" s="374"/>
      <c r="R337" s="375"/>
      <c r="S337" s="375"/>
      <c r="T337" s="375"/>
      <c r="U337" s="375"/>
      <c r="V337" s="375"/>
      <c r="W337" s="375"/>
      <c r="X337" s="375"/>
      <c r="Y337" s="1"/>
      <c r="Z337" s="1"/>
      <c r="AA337" s="1"/>
      <c r="AB337" s="1"/>
    </row>
    <row r="338" spans="1:28" ht="55.5" customHeight="1">
      <c r="A338" s="101" t="s">
        <v>641</v>
      </c>
      <c r="B338" s="121" t="s">
        <v>98</v>
      </c>
      <c r="C338" s="16"/>
      <c r="D338" s="17" t="s">
        <v>632</v>
      </c>
      <c r="E338" s="391" t="s">
        <v>550</v>
      </c>
      <c r="F338" s="391" t="s">
        <v>550</v>
      </c>
      <c r="G338" s="391" t="s">
        <v>550</v>
      </c>
      <c r="H338" s="391" t="s">
        <v>550</v>
      </c>
      <c r="I338" s="391" t="s">
        <v>550</v>
      </c>
      <c r="J338" s="391" t="s">
        <v>550</v>
      </c>
      <c r="K338" s="391" t="s">
        <v>550</v>
      </c>
      <c r="L338" s="391" t="s">
        <v>550</v>
      </c>
      <c r="M338" s="391" t="s">
        <v>550</v>
      </c>
      <c r="N338" s="391" t="s">
        <v>550</v>
      </c>
      <c r="O338" s="391" t="s">
        <v>550</v>
      </c>
      <c r="P338" s="3" t="s">
        <v>550</v>
      </c>
      <c r="Q338" s="374"/>
      <c r="R338" s="375"/>
      <c r="S338" s="375"/>
      <c r="T338" s="375"/>
      <c r="U338" s="375"/>
      <c r="V338" s="375"/>
      <c r="W338" s="375"/>
      <c r="X338" s="375"/>
      <c r="Y338" s="1"/>
      <c r="Z338" s="1"/>
      <c r="AA338" s="1"/>
      <c r="AB338" s="1"/>
    </row>
    <row r="339" spans="1:28" ht="80.25" customHeight="1">
      <c r="A339" s="101" t="s">
        <v>635</v>
      </c>
      <c r="B339" s="121" t="s">
        <v>99</v>
      </c>
      <c r="C339" s="16"/>
      <c r="D339" s="17" t="s">
        <v>636</v>
      </c>
      <c r="E339" s="391" t="s">
        <v>550</v>
      </c>
      <c r="F339" s="391" t="s">
        <v>550</v>
      </c>
      <c r="G339" s="391" t="s">
        <v>550</v>
      </c>
      <c r="H339" s="391" t="s">
        <v>550</v>
      </c>
      <c r="I339" s="391" t="s">
        <v>550</v>
      </c>
      <c r="J339" s="391" t="s">
        <v>550</v>
      </c>
      <c r="K339" s="391" t="s">
        <v>550</v>
      </c>
      <c r="L339" s="391" t="s">
        <v>550</v>
      </c>
      <c r="M339" s="391" t="s">
        <v>550</v>
      </c>
      <c r="N339" s="391" t="s">
        <v>550</v>
      </c>
      <c r="O339" s="391" t="s">
        <v>550</v>
      </c>
      <c r="P339" s="3" t="s">
        <v>550</v>
      </c>
      <c r="Q339" s="374"/>
      <c r="R339" s="375"/>
      <c r="S339" s="375"/>
      <c r="T339" s="375"/>
      <c r="U339" s="375"/>
      <c r="V339" s="375"/>
      <c r="W339" s="375"/>
      <c r="X339" s="375"/>
      <c r="Y339" s="1"/>
      <c r="Z339" s="1"/>
      <c r="AA339" s="1"/>
      <c r="AB339" s="1"/>
    </row>
    <row r="340" spans="1:28" ht="27.75" customHeight="1">
      <c r="A340" s="101" t="s">
        <v>637</v>
      </c>
      <c r="B340" s="121" t="s">
        <v>100</v>
      </c>
      <c r="C340" s="16"/>
      <c r="D340" s="17" t="s">
        <v>638</v>
      </c>
      <c r="E340" s="391" t="s">
        <v>550</v>
      </c>
      <c r="F340" s="391" t="s">
        <v>550</v>
      </c>
      <c r="G340" s="391" t="s">
        <v>550</v>
      </c>
      <c r="H340" s="391" t="s">
        <v>550</v>
      </c>
      <c r="I340" s="391" t="s">
        <v>550</v>
      </c>
      <c r="J340" s="391" t="s">
        <v>550</v>
      </c>
      <c r="K340" s="391" t="s">
        <v>550</v>
      </c>
      <c r="L340" s="391" t="s">
        <v>550</v>
      </c>
      <c r="M340" s="391" t="s">
        <v>550</v>
      </c>
      <c r="N340" s="391" t="s">
        <v>550</v>
      </c>
      <c r="O340" s="391" t="s">
        <v>550</v>
      </c>
      <c r="P340" s="3" t="s">
        <v>550</v>
      </c>
      <c r="Q340" s="374"/>
      <c r="R340" s="375"/>
      <c r="S340" s="375"/>
      <c r="T340" s="375"/>
      <c r="U340" s="375"/>
      <c r="V340" s="375"/>
      <c r="W340" s="375"/>
      <c r="X340" s="375"/>
      <c r="Y340" s="1"/>
      <c r="Z340" s="1"/>
      <c r="AA340" s="1"/>
      <c r="AB340" s="1"/>
    </row>
    <row r="341" spans="1:28" ht="12.75" customHeight="1">
      <c r="A341" s="101" t="s">
        <v>639</v>
      </c>
      <c r="B341" s="121" t="s">
        <v>101</v>
      </c>
      <c r="C341" s="16"/>
      <c r="D341" s="17" t="s">
        <v>773</v>
      </c>
      <c r="E341" s="391" t="s">
        <v>550</v>
      </c>
      <c r="F341" s="391" t="s">
        <v>550</v>
      </c>
      <c r="G341" s="391" t="s">
        <v>550</v>
      </c>
      <c r="H341" s="391" t="s">
        <v>550</v>
      </c>
      <c r="I341" s="391" t="s">
        <v>550</v>
      </c>
      <c r="J341" s="391" t="s">
        <v>550</v>
      </c>
      <c r="K341" s="391" t="s">
        <v>550</v>
      </c>
      <c r="L341" s="391" t="s">
        <v>550</v>
      </c>
      <c r="M341" s="391" t="s">
        <v>550</v>
      </c>
      <c r="N341" s="391" t="s">
        <v>550</v>
      </c>
      <c r="O341" s="391" t="s">
        <v>550</v>
      </c>
      <c r="P341" s="3" t="s">
        <v>550</v>
      </c>
      <c r="Q341" s="374"/>
      <c r="R341" s="375"/>
      <c r="S341" s="375"/>
      <c r="T341" s="375"/>
      <c r="U341" s="375"/>
      <c r="V341" s="375"/>
      <c r="W341" s="375"/>
      <c r="X341" s="375"/>
      <c r="Y341" s="1"/>
      <c r="Z341" s="1"/>
      <c r="AA341" s="1"/>
      <c r="AB341" s="1"/>
    </row>
    <row r="342" spans="1:28" ht="84">
      <c r="A342" s="101" t="s">
        <v>145</v>
      </c>
      <c r="B342" s="125" t="s">
        <v>102</v>
      </c>
      <c r="C342" s="16"/>
      <c r="D342" s="17" t="s">
        <v>16</v>
      </c>
      <c r="E342" s="391" t="s">
        <v>550</v>
      </c>
      <c r="F342" s="391" t="s">
        <v>550</v>
      </c>
      <c r="G342" s="391" t="s">
        <v>550</v>
      </c>
      <c r="H342" s="391" t="s">
        <v>550</v>
      </c>
      <c r="I342" s="391" t="s">
        <v>550</v>
      </c>
      <c r="J342" s="391" t="s">
        <v>550</v>
      </c>
      <c r="K342" s="391" t="s">
        <v>550</v>
      </c>
      <c r="L342" s="391" t="s">
        <v>550</v>
      </c>
      <c r="M342" s="391" t="s">
        <v>550</v>
      </c>
      <c r="N342" s="391" t="s">
        <v>550</v>
      </c>
      <c r="O342" s="391" t="s">
        <v>550</v>
      </c>
      <c r="P342" s="3" t="s">
        <v>550</v>
      </c>
      <c r="Q342" s="374"/>
      <c r="R342" s="375"/>
      <c r="S342" s="375"/>
      <c r="T342" s="375"/>
      <c r="U342" s="375"/>
      <c r="V342" s="375"/>
      <c r="W342" s="375"/>
      <c r="X342" s="375"/>
      <c r="Y342" s="1"/>
      <c r="Z342" s="1"/>
      <c r="AA342" s="1"/>
      <c r="AB342" s="1"/>
    </row>
    <row r="343" spans="1:28" ht="60">
      <c r="A343" s="101" t="s">
        <v>148</v>
      </c>
      <c r="B343" s="121" t="s">
        <v>103</v>
      </c>
      <c r="C343" s="16"/>
      <c r="D343" s="17" t="s">
        <v>146</v>
      </c>
      <c r="E343" s="391" t="s">
        <v>550</v>
      </c>
      <c r="F343" s="391" t="s">
        <v>550</v>
      </c>
      <c r="G343" s="391" t="s">
        <v>550</v>
      </c>
      <c r="H343" s="391" t="s">
        <v>550</v>
      </c>
      <c r="I343" s="391" t="s">
        <v>550</v>
      </c>
      <c r="J343" s="391" t="s">
        <v>550</v>
      </c>
      <c r="K343" s="391" t="s">
        <v>550</v>
      </c>
      <c r="L343" s="391" t="s">
        <v>550</v>
      </c>
      <c r="M343" s="391" t="s">
        <v>550</v>
      </c>
      <c r="N343" s="391" t="s">
        <v>550</v>
      </c>
      <c r="O343" s="391" t="s">
        <v>550</v>
      </c>
      <c r="P343" s="3" t="s">
        <v>550</v>
      </c>
      <c r="Q343" s="374"/>
      <c r="R343" s="375"/>
      <c r="S343" s="375"/>
      <c r="T343" s="375"/>
      <c r="U343" s="375"/>
      <c r="V343" s="375"/>
      <c r="W343" s="375"/>
      <c r="X343" s="375"/>
      <c r="Y343" s="1"/>
      <c r="Z343" s="1"/>
      <c r="AA343" s="1"/>
      <c r="AB343" s="1"/>
    </row>
    <row r="344" spans="1:28" ht="101.25" hidden="1">
      <c r="A344" s="96" t="s">
        <v>282</v>
      </c>
      <c r="B344" s="129" t="s">
        <v>905</v>
      </c>
      <c r="C344" s="16">
        <v>930</v>
      </c>
      <c r="D344" s="92" t="s">
        <v>585</v>
      </c>
      <c r="E344" s="391" t="s">
        <v>550</v>
      </c>
      <c r="F344" s="391" t="s">
        <v>550</v>
      </c>
      <c r="G344" s="391" t="s">
        <v>550</v>
      </c>
      <c r="H344" s="391" t="s">
        <v>550</v>
      </c>
      <c r="I344" s="391" t="s">
        <v>550</v>
      </c>
      <c r="J344" s="391" t="s">
        <v>550</v>
      </c>
      <c r="K344" s="391" t="s">
        <v>550</v>
      </c>
      <c r="L344" s="391" t="s">
        <v>550</v>
      </c>
      <c r="M344" s="391" t="s">
        <v>550</v>
      </c>
      <c r="N344" s="391" t="s">
        <v>550</v>
      </c>
      <c r="O344" s="391" t="s">
        <v>550</v>
      </c>
      <c r="P344" s="3" t="s">
        <v>550</v>
      </c>
      <c r="Q344" s="374"/>
      <c r="R344" s="375"/>
      <c r="S344" s="375"/>
      <c r="T344" s="375"/>
      <c r="U344" s="375"/>
      <c r="V344" s="375"/>
      <c r="W344" s="375"/>
      <c r="X344" s="375"/>
      <c r="Y344" s="1"/>
      <c r="Z344" s="1"/>
      <c r="AA344" s="1"/>
      <c r="AB344" s="1"/>
    </row>
    <row r="345" spans="1:28" ht="78.75" hidden="1">
      <c r="A345" s="96" t="s">
        <v>147</v>
      </c>
      <c r="B345" s="117" t="s">
        <v>690</v>
      </c>
      <c r="C345" s="11"/>
      <c r="D345" s="34" t="s">
        <v>755</v>
      </c>
      <c r="E345" s="391" t="s">
        <v>550</v>
      </c>
      <c r="F345" s="391" t="s">
        <v>550</v>
      </c>
      <c r="G345" s="391" t="s">
        <v>550</v>
      </c>
      <c r="H345" s="391" t="s">
        <v>550</v>
      </c>
      <c r="I345" s="391" t="s">
        <v>550</v>
      </c>
      <c r="J345" s="391" t="s">
        <v>550</v>
      </c>
      <c r="K345" s="391" t="s">
        <v>550</v>
      </c>
      <c r="L345" s="391" t="s">
        <v>550</v>
      </c>
      <c r="M345" s="391" t="s">
        <v>550</v>
      </c>
      <c r="N345" s="391" t="s">
        <v>550</v>
      </c>
      <c r="O345" s="391" t="s">
        <v>550</v>
      </c>
      <c r="P345" s="3" t="s">
        <v>550</v>
      </c>
      <c r="Q345" s="376"/>
      <c r="R345" s="373"/>
      <c r="S345" s="373"/>
      <c r="T345" s="373"/>
      <c r="U345" s="373"/>
      <c r="V345" s="373"/>
      <c r="W345" s="373"/>
      <c r="X345" s="373"/>
      <c r="Y345" s="3"/>
      <c r="Z345" s="3"/>
      <c r="AA345" s="3"/>
      <c r="AB345" s="3"/>
    </row>
    <row r="346" spans="1:28" s="7" customFormat="1" ht="14.25" hidden="1">
      <c r="A346" s="108" t="s">
        <v>555</v>
      </c>
      <c r="B346" s="128"/>
      <c r="C346" s="19"/>
      <c r="D346" s="35"/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399"/>
      <c r="P346" s="6"/>
      <c r="Q346" s="382"/>
      <c r="R346" s="379"/>
      <c r="S346" s="379"/>
      <c r="T346" s="379"/>
      <c r="U346" s="379"/>
      <c r="V346" s="379"/>
      <c r="W346" s="379"/>
      <c r="X346" s="379"/>
      <c r="Y346" s="6"/>
      <c r="Z346" s="6"/>
      <c r="AA346" s="6"/>
      <c r="AB346" s="6"/>
    </row>
    <row r="347" spans="1:28" ht="67.5" hidden="1">
      <c r="A347" s="108" t="s">
        <v>274</v>
      </c>
      <c r="B347" s="126" t="s">
        <v>691</v>
      </c>
      <c r="C347" s="14">
        <v>910</v>
      </c>
      <c r="D347" s="15" t="s">
        <v>721</v>
      </c>
      <c r="E347" s="391" t="s">
        <v>550</v>
      </c>
      <c r="F347" s="391" t="s">
        <v>550</v>
      </c>
      <c r="G347" s="391" t="s">
        <v>550</v>
      </c>
      <c r="H347" s="391" t="s">
        <v>550</v>
      </c>
      <c r="I347" s="391" t="s">
        <v>550</v>
      </c>
      <c r="J347" s="391" t="s">
        <v>550</v>
      </c>
      <c r="K347" s="391" t="s">
        <v>550</v>
      </c>
      <c r="L347" s="391" t="s">
        <v>550</v>
      </c>
      <c r="M347" s="391" t="s">
        <v>550</v>
      </c>
      <c r="N347" s="391" t="s">
        <v>550</v>
      </c>
      <c r="O347" s="391" t="s">
        <v>550</v>
      </c>
      <c r="P347" s="3" t="s">
        <v>550</v>
      </c>
      <c r="Q347" s="372"/>
      <c r="R347" s="373"/>
      <c r="S347" s="373"/>
      <c r="T347" s="373"/>
      <c r="U347" s="373"/>
      <c r="V347" s="373"/>
      <c r="W347" s="373"/>
      <c r="X347" s="373"/>
      <c r="Y347" s="3"/>
      <c r="Z347" s="3"/>
      <c r="AA347" s="3"/>
      <c r="AB347" s="3"/>
    </row>
    <row r="348" spans="1:28" ht="78.75" hidden="1">
      <c r="A348" s="108" t="s">
        <v>272</v>
      </c>
      <c r="B348" s="129" t="s">
        <v>692</v>
      </c>
      <c r="C348" s="16">
        <v>890</v>
      </c>
      <c r="D348" s="92" t="s">
        <v>723</v>
      </c>
      <c r="E348" s="391" t="s">
        <v>550</v>
      </c>
      <c r="F348" s="391" t="s">
        <v>550</v>
      </c>
      <c r="G348" s="391" t="s">
        <v>550</v>
      </c>
      <c r="H348" s="391" t="s">
        <v>550</v>
      </c>
      <c r="I348" s="391" t="s">
        <v>550</v>
      </c>
      <c r="J348" s="391" t="s">
        <v>550</v>
      </c>
      <c r="K348" s="391" t="s">
        <v>550</v>
      </c>
      <c r="L348" s="391" t="s">
        <v>550</v>
      </c>
      <c r="M348" s="391" t="s">
        <v>550</v>
      </c>
      <c r="N348" s="391" t="s">
        <v>550</v>
      </c>
      <c r="O348" s="391" t="s">
        <v>550</v>
      </c>
      <c r="P348" s="3" t="s">
        <v>550</v>
      </c>
      <c r="Q348" s="374"/>
      <c r="R348" s="375"/>
      <c r="S348" s="375"/>
      <c r="T348" s="375"/>
      <c r="U348" s="375"/>
      <c r="V348" s="375"/>
      <c r="W348" s="375"/>
      <c r="X348" s="375"/>
      <c r="Y348" s="1"/>
      <c r="Z348" s="1"/>
      <c r="AA348" s="1"/>
      <c r="AB348" s="1"/>
    </row>
    <row r="349" spans="1:28" ht="14.25" hidden="1">
      <c r="A349" s="101" t="s">
        <v>568</v>
      </c>
      <c r="B349" s="119"/>
      <c r="C349" s="12"/>
      <c r="D349" s="18"/>
      <c r="E349" s="401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4"/>
      <c r="Q349" s="383"/>
      <c r="R349" s="378"/>
      <c r="S349" s="378"/>
      <c r="T349" s="378"/>
      <c r="U349" s="378"/>
      <c r="V349" s="378"/>
      <c r="W349" s="378"/>
      <c r="X349" s="378"/>
      <c r="Y349" s="4"/>
      <c r="Z349" s="4"/>
      <c r="AA349" s="4"/>
      <c r="AB349" s="4"/>
    </row>
    <row r="350" spans="1:28" ht="22.5" hidden="1">
      <c r="A350" s="101" t="s">
        <v>163</v>
      </c>
      <c r="B350" s="121" t="s">
        <v>396</v>
      </c>
      <c r="C350" s="14">
        <v>891</v>
      </c>
      <c r="D350" s="15" t="s">
        <v>816</v>
      </c>
      <c r="E350" s="391" t="s">
        <v>550</v>
      </c>
      <c r="F350" s="391" t="s">
        <v>550</v>
      </c>
      <c r="G350" s="391" t="s">
        <v>550</v>
      </c>
      <c r="H350" s="391" t="s">
        <v>550</v>
      </c>
      <c r="I350" s="391" t="s">
        <v>550</v>
      </c>
      <c r="J350" s="391" t="s">
        <v>550</v>
      </c>
      <c r="K350" s="391" t="s">
        <v>550</v>
      </c>
      <c r="L350" s="391" t="s">
        <v>550</v>
      </c>
      <c r="M350" s="391" t="s">
        <v>550</v>
      </c>
      <c r="N350" s="391" t="s">
        <v>550</v>
      </c>
      <c r="O350" s="391" t="s">
        <v>550</v>
      </c>
      <c r="P350" s="3" t="s">
        <v>550</v>
      </c>
      <c r="Q350" s="372"/>
      <c r="R350" s="373"/>
      <c r="S350" s="373"/>
      <c r="T350" s="373"/>
      <c r="U350" s="373"/>
      <c r="V350" s="373"/>
      <c r="W350" s="373"/>
      <c r="X350" s="373"/>
      <c r="Y350" s="3"/>
      <c r="Z350" s="3"/>
      <c r="AA350" s="3"/>
      <c r="AB350" s="3"/>
    </row>
    <row r="351" spans="1:28" ht="14.25" hidden="1">
      <c r="A351" s="109" t="s">
        <v>568</v>
      </c>
      <c r="B351" s="119"/>
      <c r="C351" s="12"/>
      <c r="D351" s="18"/>
      <c r="E351" s="401"/>
      <c r="F351" s="398"/>
      <c r="G351" s="398"/>
      <c r="H351" s="398"/>
      <c r="I351" s="398"/>
      <c r="J351" s="398"/>
      <c r="K351" s="398"/>
      <c r="L351" s="398"/>
      <c r="M351" s="398"/>
      <c r="N351" s="398"/>
      <c r="O351" s="398"/>
      <c r="P351" s="4"/>
      <c r="Q351" s="383"/>
      <c r="R351" s="378"/>
      <c r="S351" s="378"/>
      <c r="T351" s="378"/>
      <c r="U351" s="378"/>
      <c r="V351" s="378"/>
      <c r="W351" s="378"/>
      <c r="X351" s="378"/>
      <c r="Y351" s="4"/>
      <c r="Z351" s="4"/>
      <c r="AA351" s="4"/>
      <c r="AB351" s="4"/>
    </row>
    <row r="352" spans="1:28" ht="22.5" hidden="1">
      <c r="A352" s="109" t="s">
        <v>169</v>
      </c>
      <c r="B352" s="121" t="s">
        <v>397</v>
      </c>
      <c r="C352" s="14">
        <v>892</v>
      </c>
      <c r="D352" s="15" t="s">
        <v>816</v>
      </c>
      <c r="E352" s="391" t="s">
        <v>550</v>
      </c>
      <c r="F352" s="391" t="s">
        <v>550</v>
      </c>
      <c r="G352" s="391" t="s">
        <v>550</v>
      </c>
      <c r="H352" s="391" t="s">
        <v>550</v>
      </c>
      <c r="I352" s="391" t="s">
        <v>550</v>
      </c>
      <c r="J352" s="391" t="s">
        <v>550</v>
      </c>
      <c r="K352" s="391" t="s">
        <v>550</v>
      </c>
      <c r="L352" s="391" t="s">
        <v>550</v>
      </c>
      <c r="M352" s="391" t="s">
        <v>550</v>
      </c>
      <c r="N352" s="391" t="s">
        <v>550</v>
      </c>
      <c r="O352" s="391" t="s">
        <v>550</v>
      </c>
      <c r="P352" s="3" t="s">
        <v>550</v>
      </c>
      <c r="Q352" s="372"/>
      <c r="R352" s="373"/>
      <c r="S352" s="373"/>
      <c r="T352" s="373"/>
      <c r="U352" s="373"/>
      <c r="V352" s="373"/>
      <c r="W352" s="373"/>
      <c r="X352" s="373"/>
      <c r="Y352" s="3"/>
      <c r="Z352" s="3"/>
      <c r="AA352" s="3"/>
      <c r="AB352" s="3"/>
    </row>
    <row r="353" spans="1:28" ht="33.75" hidden="1">
      <c r="A353" s="109" t="s">
        <v>166</v>
      </c>
      <c r="B353" s="125" t="s">
        <v>398</v>
      </c>
      <c r="C353" s="16">
        <v>893</v>
      </c>
      <c r="D353" s="17" t="s">
        <v>816</v>
      </c>
      <c r="E353" s="391" t="s">
        <v>550</v>
      </c>
      <c r="F353" s="391" t="s">
        <v>550</v>
      </c>
      <c r="G353" s="391" t="s">
        <v>550</v>
      </c>
      <c r="H353" s="391" t="s">
        <v>550</v>
      </c>
      <c r="I353" s="391" t="s">
        <v>550</v>
      </c>
      <c r="J353" s="391" t="s">
        <v>550</v>
      </c>
      <c r="K353" s="391" t="s">
        <v>550</v>
      </c>
      <c r="L353" s="391" t="s">
        <v>550</v>
      </c>
      <c r="M353" s="391" t="s">
        <v>550</v>
      </c>
      <c r="N353" s="391" t="s">
        <v>550</v>
      </c>
      <c r="O353" s="391" t="s">
        <v>550</v>
      </c>
      <c r="P353" s="3" t="s">
        <v>550</v>
      </c>
      <c r="Q353" s="374"/>
      <c r="R353" s="375"/>
      <c r="S353" s="375"/>
      <c r="T353" s="375"/>
      <c r="U353" s="375"/>
      <c r="V353" s="375"/>
      <c r="W353" s="375"/>
      <c r="X353" s="375"/>
      <c r="Y353" s="1"/>
      <c r="Z353" s="1"/>
      <c r="AA353" s="1"/>
      <c r="AB353" s="1"/>
    </row>
    <row r="354" spans="1:28" ht="15" customHeight="1" hidden="1">
      <c r="A354" s="109" t="s">
        <v>170</v>
      </c>
      <c r="B354" s="121" t="s">
        <v>399</v>
      </c>
      <c r="C354" s="16">
        <v>894</v>
      </c>
      <c r="D354" s="17" t="s">
        <v>816</v>
      </c>
      <c r="E354" s="391" t="s">
        <v>550</v>
      </c>
      <c r="F354" s="391" t="s">
        <v>550</v>
      </c>
      <c r="G354" s="391" t="s">
        <v>550</v>
      </c>
      <c r="H354" s="391" t="s">
        <v>550</v>
      </c>
      <c r="I354" s="391" t="s">
        <v>550</v>
      </c>
      <c r="J354" s="391" t="s">
        <v>550</v>
      </c>
      <c r="K354" s="391" t="s">
        <v>550</v>
      </c>
      <c r="L354" s="391" t="s">
        <v>550</v>
      </c>
      <c r="M354" s="391" t="s">
        <v>550</v>
      </c>
      <c r="N354" s="391" t="s">
        <v>550</v>
      </c>
      <c r="O354" s="391" t="s">
        <v>550</v>
      </c>
      <c r="P354" s="3" t="s">
        <v>550</v>
      </c>
      <c r="Q354" s="374"/>
      <c r="R354" s="375"/>
      <c r="S354" s="375"/>
      <c r="T354" s="375"/>
      <c r="U354" s="375"/>
      <c r="V354" s="375"/>
      <c r="W354" s="375"/>
      <c r="X354" s="375"/>
      <c r="Y354" s="1"/>
      <c r="Z354" s="1"/>
      <c r="AA354" s="1"/>
      <c r="AB354" s="1"/>
    </row>
    <row r="355" spans="1:28" ht="15" customHeight="1" hidden="1">
      <c r="A355" s="109" t="s">
        <v>167</v>
      </c>
      <c r="B355" s="125" t="s">
        <v>400</v>
      </c>
      <c r="C355" s="16">
        <v>895</v>
      </c>
      <c r="D355" s="17" t="s">
        <v>816</v>
      </c>
      <c r="E355" s="391" t="s">
        <v>550</v>
      </c>
      <c r="F355" s="391" t="s">
        <v>550</v>
      </c>
      <c r="G355" s="391" t="s">
        <v>550</v>
      </c>
      <c r="H355" s="391" t="s">
        <v>550</v>
      </c>
      <c r="I355" s="391" t="s">
        <v>550</v>
      </c>
      <c r="J355" s="391" t="s">
        <v>550</v>
      </c>
      <c r="K355" s="391" t="s">
        <v>550</v>
      </c>
      <c r="L355" s="391" t="s">
        <v>550</v>
      </c>
      <c r="M355" s="391" t="s">
        <v>550</v>
      </c>
      <c r="N355" s="391" t="s">
        <v>550</v>
      </c>
      <c r="O355" s="391" t="s">
        <v>550</v>
      </c>
      <c r="P355" s="3" t="s">
        <v>550</v>
      </c>
      <c r="Q355" s="374"/>
      <c r="R355" s="375"/>
      <c r="S355" s="375"/>
      <c r="T355" s="375"/>
      <c r="U355" s="375"/>
      <c r="V355" s="375"/>
      <c r="W355" s="375"/>
      <c r="X355" s="375"/>
      <c r="Y355" s="1"/>
      <c r="Z355" s="1"/>
      <c r="AA355" s="1"/>
      <c r="AB355" s="1"/>
    </row>
    <row r="356" spans="1:28" ht="15.75" customHeight="1" hidden="1">
      <c r="A356" s="109" t="s">
        <v>168</v>
      </c>
      <c r="B356" s="121" t="s">
        <v>401</v>
      </c>
      <c r="C356" s="16">
        <v>896</v>
      </c>
      <c r="D356" s="17" t="s">
        <v>816</v>
      </c>
      <c r="E356" s="391" t="s">
        <v>550</v>
      </c>
      <c r="F356" s="391" t="s">
        <v>550</v>
      </c>
      <c r="G356" s="391" t="s">
        <v>550</v>
      </c>
      <c r="H356" s="391" t="s">
        <v>550</v>
      </c>
      <c r="I356" s="391" t="s">
        <v>550</v>
      </c>
      <c r="J356" s="391" t="s">
        <v>550</v>
      </c>
      <c r="K356" s="391" t="s">
        <v>550</v>
      </c>
      <c r="L356" s="391" t="s">
        <v>550</v>
      </c>
      <c r="M356" s="391" t="s">
        <v>550</v>
      </c>
      <c r="N356" s="391" t="s">
        <v>550</v>
      </c>
      <c r="O356" s="391" t="s">
        <v>550</v>
      </c>
      <c r="P356" s="3" t="s">
        <v>550</v>
      </c>
      <c r="Q356" s="374"/>
      <c r="R356" s="375"/>
      <c r="S356" s="375"/>
      <c r="T356" s="375"/>
      <c r="U356" s="375"/>
      <c r="V356" s="375"/>
      <c r="W356" s="375"/>
      <c r="X356" s="375"/>
      <c r="Y356" s="1"/>
      <c r="Z356" s="1"/>
      <c r="AA356" s="1"/>
      <c r="AB356" s="1"/>
    </row>
    <row r="357" spans="1:28" ht="15.75" customHeight="1" hidden="1">
      <c r="A357" s="101" t="s">
        <v>451</v>
      </c>
      <c r="B357" s="125" t="s">
        <v>402</v>
      </c>
      <c r="C357" s="16">
        <v>897</v>
      </c>
      <c r="D357" s="17" t="s">
        <v>723</v>
      </c>
      <c r="E357" s="391" t="s">
        <v>550</v>
      </c>
      <c r="F357" s="391" t="s">
        <v>550</v>
      </c>
      <c r="G357" s="391" t="s">
        <v>550</v>
      </c>
      <c r="H357" s="391" t="s">
        <v>550</v>
      </c>
      <c r="I357" s="391" t="s">
        <v>550</v>
      </c>
      <c r="J357" s="391" t="s">
        <v>550</v>
      </c>
      <c r="K357" s="391" t="s">
        <v>550</v>
      </c>
      <c r="L357" s="391" t="s">
        <v>550</v>
      </c>
      <c r="M357" s="391" t="s">
        <v>550</v>
      </c>
      <c r="N357" s="391" t="s">
        <v>550</v>
      </c>
      <c r="O357" s="391" t="s">
        <v>550</v>
      </c>
      <c r="P357" s="3" t="s">
        <v>550</v>
      </c>
      <c r="Q357" s="374"/>
      <c r="R357" s="375"/>
      <c r="S357" s="375"/>
      <c r="T357" s="375"/>
      <c r="U357" s="375"/>
      <c r="V357" s="375"/>
      <c r="W357" s="375"/>
      <c r="X357" s="375"/>
      <c r="Y357" s="1"/>
      <c r="Z357" s="1"/>
      <c r="AA357" s="1"/>
      <c r="AB357" s="1"/>
    </row>
    <row r="358" spans="1:28" ht="78.75" hidden="1">
      <c r="A358" s="108" t="s">
        <v>273</v>
      </c>
      <c r="B358" s="129" t="s">
        <v>756</v>
      </c>
      <c r="C358" s="16">
        <v>900</v>
      </c>
      <c r="D358" s="92" t="s">
        <v>724</v>
      </c>
      <c r="E358" s="391" t="s">
        <v>550</v>
      </c>
      <c r="F358" s="391" t="s">
        <v>550</v>
      </c>
      <c r="G358" s="391" t="s">
        <v>550</v>
      </c>
      <c r="H358" s="391" t="s">
        <v>550</v>
      </c>
      <c r="I358" s="391" t="s">
        <v>550</v>
      </c>
      <c r="J358" s="391" t="s">
        <v>550</v>
      </c>
      <c r="K358" s="391" t="s">
        <v>550</v>
      </c>
      <c r="L358" s="391" t="s">
        <v>550</v>
      </c>
      <c r="M358" s="391" t="s">
        <v>550</v>
      </c>
      <c r="N358" s="391" t="s">
        <v>550</v>
      </c>
      <c r="O358" s="391" t="s">
        <v>550</v>
      </c>
      <c r="P358" s="3" t="s">
        <v>550</v>
      </c>
      <c r="Q358" s="374"/>
      <c r="R358" s="375"/>
      <c r="S358" s="375"/>
      <c r="T358" s="375"/>
      <c r="U358" s="375"/>
      <c r="V358" s="375"/>
      <c r="W358" s="375"/>
      <c r="X358" s="375"/>
      <c r="Y358" s="1"/>
      <c r="Z358" s="1"/>
      <c r="AA358" s="1"/>
      <c r="AB358" s="1"/>
    </row>
    <row r="359" spans="1:28" ht="14.25" hidden="1">
      <c r="A359" s="101" t="s">
        <v>568</v>
      </c>
      <c r="B359" s="119"/>
      <c r="C359" s="12"/>
      <c r="D359" s="18"/>
      <c r="E359" s="401"/>
      <c r="F359" s="398"/>
      <c r="G359" s="398"/>
      <c r="H359" s="398"/>
      <c r="I359" s="398"/>
      <c r="J359" s="398"/>
      <c r="K359" s="398"/>
      <c r="L359" s="398"/>
      <c r="M359" s="398"/>
      <c r="N359" s="398"/>
      <c r="O359" s="398"/>
      <c r="P359" s="4"/>
      <c r="Q359" s="383"/>
      <c r="R359" s="378"/>
      <c r="S359" s="378"/>
      <c r="T359" s="378"/>
      <c r="U359" s="378"/>
      <c r="V359" s="378"/>
      <c r="W359" s="378"/>
      <c r="X359" s="378"/>
      <c r="Y359" s="4"/>
      <c r="Z359" s="4"/>
      <c r="AA359" s="4"/>
      <c r="AB359" s="4"/>
    </row>
    <row r="360" spans="1:28" ht="22.5" hidden="1">
      <c r="A360" s="101" t="s">
        <v>450</v>
      </c>
      <c r="B360" s="121" t="s">
        <v>104</v>
      </c>
      <c r="C360" s="14">
        <v>901</v>
      </c>
      <c r="D360" s="15" t="s">
        <v>817</v>
      </c>
      <c r="E360" s="391" t="s">
        <v>550</v>
      </c>
      <c r="F360" s="391" t="s">
        <v>550</v>
      </c>
      <c r="G360" s="391" t="s">
        <v>550</v>
      </c>
      <c r="H360" s="391" t="s">
        <v>550</v>
      </c>
      <c r="I360" s="391" t="s">
        <v>550</v>
      </c>
      <c r="J360" s="391" t="s">
        <v>550</v>
      </c>
      <c r="K360" s="391" t="s">
        <v>550</v>
      </c>
      <c r="L360" s="391" t="s">
        <v>550</v>
      </c>
      <c r="M360" s="391" t="s">
        <v>550</v>
      </c>
      <c r="N360" s="391" t="s">
        <v>550</v>
      </c>
      <c r="O360" s="391" t="s">
        <v>550</v>
      </c>
      <c r="P360" s="3" t="s">
        <v>550</v>
      </c>
      <c r="Q360" s="372"/>
      <c r="R360" s="373"/>
      <c r="S360" s="373"/>
      <c r="T360" s="373"/>
      <c r="U360" s="373"/>
      <c r="V360" s="373"/>
      <c r="W360" s="373"/>
      <c r="X360" s="373"/>
      <c r="Y360" s="3"/>
      <c r="Z360" s="3"/>
      <c r="AA360" s="3"/>
      <c r="AB360" s="3"/>
    </row>
    <row r="361" spans="1:28" ht="14.25" hidden="1">
      <c r="A361" s="109" t="s">
        <v>568</v>
      </c>
      <c r="B361" s="119"/>
      <c r="C361" s="12"/>
      <c r="D361" s="18"/>
      <c r="E361" s="401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4"/>
      <c r="Q361" s="383"/>
      <c r="R361" s="378"/>
      <c r="S361" s="378"/>
      <c r="T361" s="378"/>
      <c r="U361" s="378"/>
      <c r="V361" s="378"/>
      <c r="W361" s="378"/>
      <c r="X361" s="378"/>
      <c r="Y361" s="4"/>
      <c r="Z361" s="4"/>
      <c r="AA361" s="4"/>
      <c r="AB361" s="4"/>
    </row>
    <row r="362" spans="1:28" ht="16.5" customHeight="1" hidden="1">
      <c r="A362" s="109" t="s">
        <v>165</v>
      </c>
      <c r="B362" s="121" t="s">
        <v>105</v>
      </c>
      <c r="C362" s="14">
        <v>902</v>
      </c>
      <c r="D362" s="15" t="s">
        <v>817</v>
      </c>
      <c r="E362" s="391" t="s">
        <v>550</v>
      </c>
      <c r="F362" s="391" t="s">
        <v>550</v>
      </c>
      <c r="G362" s="391" t="s">
        <v>550</v>
      </c>
      <c r="H362" s="391" t="s">
        <v>550</v>
      </c>
      <c r="I362" s="391" t="s">
        <v>550</v>
      </c>
      <c r="J362" s="391" t="s">
        <v>550</v>
      </c>
      <c r="K362" s="391" t="s">
        <v>550</v>
      </c>
      <c r="L362" s="391" t="s">
        <v>550</v>
      </c>
      <c r="M362" s="391" t="s">
        <v>550</v>
      </c>
      <c r="N362" s="391" t="s">
        <v>550</v>
      </c>
      <c r="O362" s="391" t="s">
        <v>550</v>
      </c>
      <c r="P362" s="3" t="s">
        <v>550</v>
      </c>
      <c r="Q362" s="372"/>
      <c r="R362" s="373"/>
      <c r="S362" s="373"/>
      <c r="T362" s="373"/>
      <c r="U362" s="373"/>
      <c r="V362" s="373"/>
      <c r="W362" s="373"/>
      <c r="X362" s="373"/>
      <c r="Y362" s="3"/>
      <c r="Z362" s="3"/>
      <c r="AA362" s="3"/>
      <c r="AB362" s="3"/>
    </row>
    <row r="363" spans="1:28" ht="33.75" hidden="1">
      <c r="A363" s="109" t="s">
        <v>166</v>
      </c>
      <c r="B363" s="125" t="s">
        <v>106</v>
      </c>
      <c r="C363" s="16">
        <v>903</v>
      </c>
      <c r="D363" s="17" t="s">
        <v>817</v>
      </c>
      <c r="E363" s="391" t="s">
        <v>550</v>
      </c>
      <c r="F363" s="391" t="s">
        <v>550</v>
      </c>
      <c r="G363" s="391" t="s">
        <v>550</v>
      </c>
      <c r="H363" s="391" t="s">
        <v>550</v>
      </c>
      <c r="I363" s="391" t="s">
        <v>550</v>
      </c>
      <c r="J363" s="391" t="s">
        <v>550</v>
      </c>
      <c r="K363" s="391" t="s">
        <v>550</v>
      </c>
      <c r="L363" s="391" t="s">
        <v>550</v>
      </c>
      <c r="M363" s="391" t="s">
        <v>550</v>
      </c>
      <c r="N363" s="391" t="s">
        <v>550</v>
      </c>
      <c r="O363" s="391" t="s">
        <v>550</v>
      </c>
      <c r="P363" s="3" t="s">
        <v>550</v>
      </c>
      <c r="Q363" s="374"/>
      <c r="R363" s="375"/>
      <c r="S363" s="375"/>
      <c r="T363" s="375"/>
      <c r="U363" s="375"/>
      <c r="V363" s="375"/>
      <c r="W363" s="375"/>
      <c r="X363" s="375"/>
      <c r="Y363" s="1"/>
      <c r="Z363" s="1"/>
      <c r="AA363" s="1"/>
      <c r="AB363" s="1"/>
    </row>
    <row r="364" spans="1:28" ht="15" customHeight="1" hidden="1">
      <c r="A364" s="109" t="s">
        <v>167</v>
      </c>
      <c r="B364" s="121" t="s">
        <v>107</v>
      </c>
      <c r="C364" s="16">
        <v>904</v>
      </c>
      <c r="D364" s="17" t="s">
        <v>817</v>
      </c>
      <c r="E364" s="391" t="s">
        <v>550</v>
      </c>
      <c r="F364" s="391" t="s">
        <v>550</v>
      </c>
      <c r="G364" s="391" t="s">
        <v>550</v>
      </c>
      <c r="H364" s="391" t="s">
        <v>550</v>
      </c>
      <c r="I364" s="391" t="s">
        <v>550</v>
      </c>
      <c r="J364" s="391" t="s">
        <v>550</v>
      </c>
      <c r="K364" s="391" t="s">
        <v>550</v>
      </c>
      <c r="L364" s="391" t="s">
        <v>550</v>
      </c>
      <c r="M364" s="391" t="s">
        <v>550</v>
      </c>
      <c r="N364" s="391" t="s">
        <v>550</v>
      </c>
      <c r="O364" s="391" t="s">
        <v>550</v>
      </c>
      <c r="P364" s="3" t="s">
        <v>550</v>
      </c>
      <c r="Q364" s="374"/>
      <c r="R364" s="375"/>
      <c r="S364" s="375"/>
      <c r="T364" s="375"/>
      <c r="U364" s="375"/>
      <c r="V364" s="375"/>
      <c r="W364" s="375"/>
      <c r="X364" s="375"/>
      <c r="Y364" s="1"/>
      <c r="Z364" s="1"/>
      <c r="AA364" s="1"/>
      <c r="AB364" s="1"/>
    </row>
    <row r="365" spans="1:28" ht="15" customHeight="1" hidden="1">
      <c r="A365" s="109" t="s">
        <v>168</v>
      </c>
      <c r="B365" s="125" t="s">
        <v>108</v>
      </c>
      <c r="C365" s="16">
        <v>905</v>
      </c>
      <c r="D365" s="17" t="s">
        <v>817</v>
      </c>
      <c r="E365" s="391" t="s">
        <v>550</v>
      </c>
      <c r="F365" s="391" t="s">
        <v>550</v>
      </c>
      <c r="G365" s="391" t="s">
        <v>550</v>
      </c>
      <c r="H365" s="391" t="s">
        <v>550</v>
      </c>
      <c r="I365" s="391" t="s">
        <v>550</v>
      </c>
      <c r="J365" s="391" t="s">
        <v>550</v>
      </c>
      <c r="K365" s="391" t="s">
        <v>550</v>
      </c>
      <c r="L365" s="391" t="s">
        <v>550</v>
      </c>
      <c r="M365" s="391" t="s">
        <v>550</v>
      </c>
      <c r="N365" s="391" t="s">
        <v>550</v>
      </c>
      <c r="O365" s="391" t="s">
        <v>550</v>
      </c>
      <c r="P365" s="3" t="s">
        <v>550</v>
      </c>
      <c r="Q365" s="374"/>
      <c r="R365" s="375"/>
      <c r="S365" s="375"/>
      <c r="T365" s="375"/>
      <c r="U365" s="375"/>
      <c r="V365" s="375"/>
      <c r="W365" s="375"/>
      <c r="X365" s="375"/>
      <c r="Y365" s="1"/>
      <c r="Z365" s="1"/>
      <c r="AA365" s="1"/>
      <c r="AB365" s="1"/>
    </row>
    <row r="366" spans="1:28" ht="16.5" customHeight="1" hidden="1">
      <c r="A366" s="101" t="s">
        <v>451</v>
      </c>
      <c r="B366" s="125" t="s">
        <v>109</v>
      </c>
      <c r="C366" s="16">
        <v>906</v>
      </c>
      <c r="D366" s="17" t="s">
        <v>724</v>
      </c>
      <c r="E366" s="391" t="s">
        <v>550</v>
      </c>
      <c r="F366" s="391" t="s">
        <v>550</v>
      </c>
      <c r="G366" s="391" t="s">
        <v>550</v>
      </c>
      <c r="H366" s="391" t="s">
        <v>550</v>
      </c>
      <c r="I366" s="391" t="s">
        <v>550</v>
      </c>
      <c r="J366" s="391" t="s">
        <v>550</v>
      </c>
      <c r="K366" s="391" t="s">
        <v>550</v>
      </c>
      <c r="L366" s="391" t="s">
        <v>550</v>
      </c>
      <c r="M366" s="391" t="s">
        <v>550</v>
      </c>
      <c r="N366" s="391" t="s">
        <v>550</v>
      </c>
      <c r="O366" s="391" t="s">
        <v>550</v>
      </c>
      <c r="P366" s="3" t="s">
        <v>550</v>
      </c>
      <c r="Q366" s="374"/>
      <c r="R366" s="375"/>
      <c r="S366" s="375"/>
      <c r="T366" s="375"/>
      <c r="U366" s="375"/>
      <c r="V366" s="375"/>
      <c r="W366" s="375"/>
      <c r="X366" s="375"/>
      <c r="Y366" s="1"/>
      <c r="Z366" s="1"/>
      <c r="AA366" s="1"/>
      <c r="AB366" s="1"/>
    </row>
    <row r="367" spans="1:28" ht="123.75" hidden="1">
      <c r="A367" s="108" t="s">
        <v>270</v>
      </c>
      <c r="B367" s="126" t="s">
        <v>200</v>
      </c>
      <c r="C367" s="14">
        <v>880</v>
      </c>
      <c r="D367" s="92" t="s">
        <v>725</v>
      </c>
      <c r="E367" s="391" t="s">
        <v>550</v>
      </c>
      <c r="F367" s="391" t="s">
        <v>550</v>
      </c>
      <c r="G367" s="391" t="s">
        <v>550</v>
      </c>
      <c r="H367" s="391" t="s">
        <v>550</v>
      </c>
      <c r="I367" s="391" t="s">
        <v>550</v>
      </c>
      <c r="J367" s="391" t="s">
        <v>550</v>
      </c>
      <c r="K367" s="391" t="s">
        <v>550</v>
      </c>
      <c r="L367" s="391" t="s">
        <v>550</v>
      </c>
      <c r="M367" s="391" t="s">
        <v>550</v>
      </c>
      <c r="N367" s="391" t="s">
        <v>550</v>
      </c>
      <c r="O367" s="391" t="s">
        <v>550</v>
      </c>
      <c r="P367" s="3" t="s">
        <v>550</v>
      </c>
      <c r="Q367" s="372"/>
      <c r="R367" s="373"/>
      <c r="S367" s="373"/>
      <c r="T367" s="373"/>
      <c r="U367" s="373"/>
      <c r="V367" s="373"/>
      <c r="W367" s="373"/>
      <c r="X367" s="373"/>
      <c r="Y367" s="3"/>
      <c r="Z367" s="3"/>
      <c r="AA367" s="3"/>
      <c r="AB367" s="3"/>
    </row>
    <row r="368" spans="1:28" ht="14.25" hidden="1">
      <c r="A368" s="101" t="s">
        <v>568</v>
      </c>
      <c r="B368" s="119"/>
      <c r="C368" s="12"/>
      <c r="D368" s="13"/>
      <c r="E368" s="401"/>
      <c r="F368" s="398"/>
      <c r="G368" s="398"/>
      <c r="H368" s="398"/>
      <c r="I368" s="398"/>
      <c r="J368" s="398"/>
      <c r="K368" s="398"/>
      <c r="L368" s="398"/>
      <c r="M368" s="398"/>
      <c r="N368" s="398"/>
      <c r="O368" s="398"/>
      <c r="P368" s="4"/>
      <c r="Q368" s="383"/>
      <c r="R368" s="378"/>
      <c r="S368" s="378"/>
      <c r="T368" s="378"/>
      <c r="U368" s="378"/>
      <c r="V368" s="378"/>
      <c r="W368" s="378"/>
      <c r="X368" s="378"/>
      <c r="Y368" s="4"/>
      <c r="Z368" s="4"/>
      <c r="AA368" s="4"/>
      <c r="AB368" s="4"/>
    </row>
    <row r="369" spans="1:28" ht="22.5" hidden="1">
      <c r="A369" s="101" t="s">
        <v>163</v>
      </c>
      <c r="B369" s="121" t="s">
        <v>110</v>
      </c>
      <c r="C369" s="14">
        <v>881</v>
      </c>
      <c r="D369" s="15" t="s">
        <v>818</v>
      </c>
      <c r="E369" s="391" t="s">
        <v>550</v>
      </c>
      <c r="F369" s="391" t="s">
        <v>550</v>
      </c>
      <c r="G369" s="391" t="s">
        <v>550</v>
      </c>
      <c r="H369" s="391" t="s">
        <v>550</v>
      </c>
      <c r="I369" s="391" t="s">
        <v>550</v>
      </c>
      <c r="J369" s="391" t="s">
        <v>550</v>
      </c>
      <c r="K369" s="391" t="s">
        <v>550</v>
      </c>
      <c r="L369" s="391" t="s">
        <v>550</v>
      </c>
      <c r="M369" s="391" t="s">
        <v>550</v>
      </c>
      <c r="N369" s="391" t="s">
        <v>550</v>
      </c>
      <c r="O369" s="391" t="s">
        <v>550</v>
      </c>
      <c r="P369" s="3" t="s">
        <v>550</v>
      </c>
      <c r="Q369" s="372"/>
      <c r="R369" s="373"/>
      <c r="S369" s="373"/>
      <c r="T369" s="373"/>
      <c r="U369" s="373"/>
      <c r="V369" s="373"/>
      <c r="W369" s="373"/>
      <c r="X369" s="373"/>
      <c r="Y369" s="3"/>
      <c r="Z369" s="3"/>
      <c r="AA369" s="3"/>
      <c r="AB369" s="3"/>
    </row>
    <row r="370" spans="1:28" ht="14.25" hidden="1">
      <c r="A370" s="109" t="s">
        <v>568</v>
      </c>
      <c r="B370" s="119"/>
      <c r="C370" s="12"/>
      <c r="D370" s="13"/>
      <c r="E370" s="401"/>
      <c r="F370" s="398"/>
      <c r="G370" s="398"/>
      <c r="H370" s="398"/>
      <c r="I370" s="398"/>
      <c r="J370" s="398"/>
      <c r="K370" s="398"/>
      <c r="L370" s="398"/>
      <c r="M370" s="398"/>
      <c r="N370" s="398"/>
      <c r="O370" s="398"/>
      <c r="P370" s="4"/>
      <c r="Q370" s="383"/>
      <c r="R370" s="378"/>
      <c r="S370" s="378"/>
      <c r="T370" s="378"/>
      <c r="U370" s="378"/>
      <c r="V370" s="378"/>
      <c r="W370" s="378"/>
      <c r="X370" s="378"/>
      <c r="Y370" s="4"/>
      <c r="Z370" s="4"/>
      <c r="AA370" s="4"/>
      <c r="AB370" s="4"/>
    </row>
    <row r="371" spans="1:28" ht="22.5" hidden="1">
      <c r="A371" s="109" t="s">
        <v>169</v>
      </c>
      <c r="B371" s="121" t="s">
        <v>111</v>
      </c>
      <c r="C371" s="14">
        <v>882</v>
      </c>
      <c r="D371" s="15" t="s">
        <v>818</v>
      </c>
      <c r="E371" s="391" t="s">
        <v>550</v>
      </c>
      <c r="F371" s="391" t="s">
        <v>550</v>
      </c>
      <c r="G371" s="391" t="s">
        <v>550</v>
      </c>
      <c r="H371" s="391" t="s">
        <v>550</v>
      </c>
      <c r="I371" s="391" t="s">
        <v>550</v>
      </c>
      <c r="J371" s="391" t="s">
        <v>550</v>
      </c>
      <c r="K371" s="391" t="s">
        <v>550</v>
      </c>
      <c r="L371" s="391" t="s">
        <v>550</v>
      </c>
      <c r="M371" s="391" t="s">
        <v>550</v>
      </c>
      <c r="N371" s="391" t="s">
        <v>550</v>
      </c>
      <c r="O371" s="391" t="s">
        <v>550</v>
      </c>
      <c r="P371" s="3" t="s">
        <v>550</v>
      </c>
      <c r="Q371" s="372"/>
      <c r="R371" s="373"/>
      <c r="S371" s="373"/>
      <c r="T371" s="373"/>
      <c r="U371" s="373"/>
      <c r="V371" s="373"/>
      <c r="W371" s="373"/>
      <c r="X371" s="373"/>
      <c r="Y371" s="3"/>
      <c r="Z371" s="3"/>
      <c r="AA371" s="3"/>
      <c r="AB371" s="3"/>
    </row>
    <row r="372" spans="1:28" ht="33.75" hidden="1">
      <c r="A372" s="109" t="s">
        <v>166</v>
      </c>
      <c r="B372" s="125" t="s">
        <v>112</v>
      </c>
      <c r="C372" s="16">
        <v>883</v>
      </c>
      <c r="D372" s="17" t="s">
        <v>818</v>
      </c>
      <c r="E372" s="391" t="s">
        <v>550</v>
      </c>
      <c r="F372" s="391" t="s">
        <v>550</v>
      </c>
      <c r="G372" s="391" t="s">
        <v>550</v>
      </c>
      <c r="H372" s="391" t="s">
        <v>550</v>
      </c>
      <c r="I372" s="391" t="s">
        <v>550</v>
      </c>
      <c r="J372" s="391" t="s">
        <v>550</v>
      </c>
      <c r="K372" s="391" t="s">
        <v>550</v>
      </c>
      <c r="L372" s="391" t="s">
        <v>550</v>
      </c>
      <c r="M372" s="391" t="s">
        <v>550</v>
      </c>
      <c r="N372" s="391" t="s">
        <v>550</v>
      </c>
      <c r="O372" s="391" t="s">
        <v>550</v>
      </c>
      <c r="P372" s="3" t="s">
        <v>550</v>
      </c>
      <c r="Q372" s="374"/>
      <c r="R372" s="375"/>
      <c r="S372" s="375"/>
      <c r="T372" s="375"/>
      <c r="U372" s="375"/>
      <c r="V372" s="375"/>
      <c r="W372" s="375"/>
      <c r="X372" s="375"/>
      <c r="Y372" s="1"/>
      <c r="Z372" s="1"/>
      <c r="AA372" s="1"/>
      <c r="AB372" s="1"/>
    </row>
    <row r="373" spans="1:28" ht="16.5" customHeight="1" hidden="1">
      <c r="A373" s="109" t="s">
        <v>167</v>
      </c>
      <c r="B373" s="121" t="s">
        <v>113</v>
      </c>
      <c r="C373" s="16">
        <v>884</v>
      </c>
      <c r="D373" s="15" t="s">
        <v>818</v>
      </c>
      <c r="E373" s="391" t="s">
        <v>550</v>
      </c>
      <c r="F373" s="391" t="s">
        <v>550</v>
      </c>
      <c r="G373" s="391" t="s">
        <v>550</v>
      </c>
      <c r="H373" s="391" t="s">
        <v>550</v>
      </c>
      <c r="I373" s="391" t="s">
        <v>550</v>
      </c>
      <c r="J373" s="391" t="s">
        <v>550</v>
      </c>
      <c r="K373" s="391" t="s">
        <v>550</v>
      </c>
      <c r="L373" s="391" t="s">
        <v>550</v>
      </c>
      <c r="M373" s="391" t="s">
        <v>550</v>
      </c>
      <c r="N373" s="391" t="s">
        <v>550</v>
      </c>
      <c r="O373" s="391" t="s">
        <v>550</v>
      </c>
      <c r="P373" s="3" t="s">
        <v>550</v>
      </c>
      <c r="Q373" s="374"/>
      <c r="R373" s="375"/>
      <c r="S373" s="375"/>
      <c r="T373" s="375"/>
      <c r="U373" s="375"/>
      <c r="V373" s="375"/>
      <c r="W373" s="375"/>
      <c r="X373" s="375"/>
      <c r="Y373" s="1"/>
      <c r="Z373" s="1"/>
      <c r="AA373" s="1"/>
      <c r="AB373" s="1"/>
    </row>
    <row r="374" spans="1:28" ht="20.25" customHeight="1" hidden="1">
      <c r="A374" s="109" t="s">
        <v>165</v>
      </c>
      <c r="B374" s="125" t="s">
        <v>114</v>
      </c>
      <c r="C374" s="16">
        <v>885</v>
      </c>
      <c r="D374" s="17" t="s">
        <v>818</v>
      </c>
      <c r="E374" s="391" t="s">
        <v>550</v>
      </c>
      <c r="F374" s="391" t="s">
        <v>550</v>
      </c>
      <c r="G374" s="391" t="s">
        <v>550</v>
      </c>
      <c r="H374" s="391" t="s">
        <v>550</v>
      </c>
      <c r="I374" s="391" t="s">
        <v>550</v>
      </c>
      <c r="J374" s="391" t="s">
        <v>550</v>
      </c>
      <c r="K374" s="391" t="s">
        <v>550</v>
      </c>
      <c r="L374" s="391" t="s">
        <v>550</v>
      </c>
      <c r="M374" s="391" t="s">
        <v>550</v>
      </c>
      <c r="N374" s="391" t="s">
        <v>550</v>
      </c>
      <c r="O374" s="391" t="s">
        <v>550</v>
      </c>
      <c r="P374" s="3" t="s">
        <v>550</v>
      </c>
      <c r="Q374" s="374"/>
      <c r="R374" s="375"/>
      <c r="S374" s="375"/>
      <c r="T374" s="375"/>
      <c r="U374" s="375"/>
      <c r="V374" s="375"/>
      <c r="W374" s="375"/>
      <c r="X374" s="375"/>
      <c r="Y374" s="1"/>
      <c r="Z374" s="1"/>
      <c r="AA374" s="1"/>
      <c r="AB374" s="1"/>
    </row>
    <row r="375" spans="1:28" ht="20.25" customHeight="1" hidden="1">
      <c r="A375" s="109" t="s">
        <v>171</v>
      </c>
      <c r="B375" s="121" t="s">
        <v>115</v>
      </c>
      <c r="C375" s="16">
        <v>886</v>
      </c>
      <c r="D375" s="15" t="s">
        <v>818</v>
      </c>
      <c r="E375" s="391" t="s">
        <v>550</v>
      </c>
      <c r="F375" s="391" t="s">
        <v>550</v>
      </c>
      <c r="G375" s="391" t="s">
        <v>550</v>
      </c>
      <c r="H375" s="391" t="s">
        <v>550</v>
      </c>
      <c r="I375" s="391" t="s">
        <v>550</v>
      </c>
      <c r="J375" s="391" t="s">
        <v>550</v>
      </c>
      <c r="K375" s="391" t="s">
        <v>550</v>
      </c>
      <c r="L375" s="391" t="s">
        <v>550</v>
      </c>
      <c r="M375" s="391" t="s">
        <v>550</v>
      </c>
      <c r="N375" s="391" t="s">
        <v>550</v>
      </c>
      <c r="O375" s="391" t="s">
        <v>550</v>
      </c>
      <c r="P375" s="3" t="s">
        <v>550</v>
      </c>
      <c r="Q375" s="374"/>
      <c r="R375" s="375"/>
      <c r="S375" s="375"/>
      <c r="T375" s="375"/>
      <c r="U375" s="375"/>
      <c r="V375" s="375"/>
      <c r="W375" s="375"/>
      <c r="X375" s="375"/>
      <c r="Y375" s="1"/>
      <c r="Z375" s="1"/>
      <c r="AA375" s="1"/>
      <c r="AB375" s="1"/>
    </row>
    <row r="376" spans="1:28" ht="16.5" customHeight="1" hidden="1">
      <c r="A376" s="109" t="s">
        <v>168</v>
      </c>
      <c r="B376" s="125" t="s">
        <v>116</v>
      </c>
      <c r="C376" s="16">
        <v>887</v>
      </c>
      <c r="D376" s="17" t="s">
        <v>818</v>
      </c>
      <c r="E376" s="391" t="s">
        <v>550</v>
      </c>
      <c r="F376" s="391" t="s">
        <v>550</v>
      </c>
      <c r="G376" s="391" t="s">
        <v>550</v>
      </c>
      <c r="H376" s="391" t="s">
        <v>550</v>
      </c>
      <c r="I376" s="391" t="s">
        <v>550</v>
      </c>
      <c r="J376" s="391" t="s">
        <v>550</v>
      </c>
      <c r="K376" s="391" t="s">
        <v>550</v>
      </c>
      <c r="L376" s="391" t="s">
        <v>550</v>
      </c>
      <c r="M376" s="391" t="s">
        <v>550</v>
      </c>
      <c r="N376" s="391" t="s">
        <v>550</v>
      </c>
      <c r="O376" s="391" t="s">
        <v>550</v>
      </c>
      <c r="P376" s="3" t="s">
        <v>550</v>
      </c>
      <c r="Q376" s="374"/>
      <c r="R376" s="375"/>
      <c r="S376" s="375"/>
      <c r="T376" s="375"/>
      <c r="U376" s="375"/>
      <c r="V376" s="375"/>
      <c r="W376" s="375"/>
      <c r="X376" s="375"/>
      <c r="Y376" s="1"/>
      <c r="Z376" s="1"/>
      <c r="AA376" s="1"/>
      <c r="AB376" s="1"/>
    </row>
    <row r="377" spans="1:28" ht="15.75" customHeight="1" hidden="1">
      <c r="A377" s="101" t="s">
        <v>451</v>
      </c>
      <c r="B377" s="125" t="s">
        <v>117</v>
      </c>
      <c r="C377" s="16">
        <v>888</v>
      </c>
      <c r="D377" s="17" t="s">
        <v>725</v>
      </c>
      <c r="E377" s="391" t="s">
        <v>550</v>
      </c>
      <c r="F377" s="391" t="s">
        <v>550</v>
      </c>
      <c r="G377" s="391" t="s">
        <v>550</v>
      </c>
      <c r="H377" s="391" t="s">
        <v>550</v>
      </c>
      <c r="I377" s="391" t="s">
        <v>550</v>
      </c>
      <c r="J377" s="391" t="s">
        <v>550</v>
      </c>
      <c r="K377" s="391" t="s">
        <v>550</v>
      </c>
      <c r="L377" s="391" t="s">
        <v>550</v>
      </c>
      <c r="M377" s="391" t="s">
        <v>550</v>
      </c>
      <c r="N377" s="391" t="s">
        <v>550</v>
      </c>
      <c r="O377" s="391" t="s">
        <v>550</v>
      </c>
      <c r="P377" s="3" t="s">
        <v>550</v>
      </c>
      <c r="Q377" s="374"/>
      <c r="R377" s="375"/>
      <c r="S377" s="375"/>
      <c r="T377" s="375"/>
      <c r="U377" s="375"/>
      <c r="V377" s="375"/>
      <c r="W377" s="375"/>
      <c r="X377" s="375"/>
      <c r="Y377" s="1"/>
      <c r="Z377" s="1"/>
      <c r="AA377" s="1"/>
      <c r="AB377" s="1"/>
    </row>
    <row r="378" spans="1:28" ht="191.25" hidden="1">
      <c r="A378" s="116" t="s">
        <v>265</v>
      </c>
      <c r="B378" s="129" t="s">
        <v>10</v>
      </c>
      <c r="C378" s="16">
        <v>850</v>
      </c>
      <c r="D378" s="92" t="s">
        <v>340</v>
      </c>
      <c r="E378" s="391" t="s">
        <v>550</v>
      </c>
      <c r="F378" s="391" t="s">
        <v>550</v>
      </c>
      <c r="G378" s="391" t="s">
        <v>550</v>
      </c>
      <c r="H378" s="391" t="s">
        <v>550</v>
      </c>
      <c r="I378" s="391" t="s">
        <v>550</v>
      </c>
      <c r="J378" s="391" t="s">
        <v>550</v>
      </c>
      <c r="K378" s="391" t="s">
        <v>550</v>
      </c>
      <c r="L378" s="391" t="s">
        <v>550</v>
      </c>
      <c r="M378" s="391" t="s">
        <v>550</v>
      </c>
      <c r="N378" s="391" t="s">
        <v>550</v>
      </c>
      <c r="O378" s="391" t="s">
        <v>550</v>
      </c>
      <c r="P378" s="3" t="s">
        <v>550</v>
      </c>
      <c r="Q378" s="374"/>
      <c r="R378" s="375"/>
      <c r="S378" s="375"/>
      <c r="T378" s="375"/>
      <c r="U378" s="375"/>
      <c r="V378" s="375"/>
      <c r="W378" s="375"/>
      <c r="X378" s="375"/>
      <c r="Y378" s="1"/>
      <c r="Z378" s="1"/>
      <c r="AA378" s="1"/>
      <c r="AB378" s="1"/>
    </row>
    <row r="379" spans="1:28" ht="78.75" hidden="1">
      <c r="A379" s="96" t="s">
        <v>283</v>
      </c>
      <c r="B379" s="129" t="s">
        <v>403</v>
      </c>
      <c r="C379" s="16">
        <v>940</v>
      </c>
      <c r="D379" s="92" t="s">
        <v>588</v>
      </c>
      <c r="E379" s="391" t="s">
        <v>550</v>
      </c>
      <c r="F379" s="391" t="s">
        <v>550</v>
      </c>
      <c r="G379" s="391" t="s">
        <v>550</v>
      </c>
      <c r="H379" s="391" t="s">
        <v>550</v>
      </c>
      <c r="I379" s="391" t="s">
        <v>550</v>
      </c>
      <c r="J379" s="391" t="s">
        <v>550</v>
      </c>
      <c r="K379" s="391" t="s">
        <v>550</v>
      </c>
      <c r="L379" s="391" t="s">
        <v>550</v>
      </c>
      <c r="M379" s="391" t="s">
        <v>550</v>
      </c>
      <c r="N379" s="391" t="s">
        <v>550</v>
      </c>
      <c r="O379" s="391" t="s">
        <v>550</v>
      </c>
      <c r="P379" s="3" t="s">
        <v>550</v>
      </c>
      <c r="Q379" s="374"/>
      <c r="R379" s="375"/>
      <c r="S379" s="375"/>
      <c r="T379" s="375"/>
      <c r="U379" s="375"/>
      <c r="V379" s="375"/>
      <c r="W379" s="375"/>
      <c r="X379" s="375"/>
      <c r="Y379" s="1"/>
      <c r="Z379" s="1"/>
      <c r="AA379" s="1"/>
      <c r="AB379" s="1"/>
    </row>
    <row r="380" spans="1:28" ht="14.25" hidden="1">
      <c r="A380" s="101" t="s">
        <v>568</v>
      </c>
      <c r="B380" s="119"/>
      <c r="C380" s="12"/>
      <c r="D380" s="18"/>
      <c r="E380" s="401"/>
      <c r="F380" s="398"/>
      <c r="G380" s="398"/>
      <c r="H380" s="398"/>
      <c r="I380" s="398"/>
      <c r="J380" s="398"/>
      <c r="K380" s="398"/>
      <c r="L380" s="398"/>
      <c r="M380" s="398"/>
      <c r="N380" s="398"/>
      <c r="O380" s="398"/>
      <c r="P380" s="4"/>
      <c r="Q380" s="383"/>
      <c r="R380" s="378"/>
      <c r="S380" s="378"/>
      <c r="T380" s="378"/>
      <c r="U380" s="378"/>
      <c r="V380" s="378"/>
      <c r="W380" s="378"/>
      <c r="X380" s="378"/>
      <c r="Y380" s="4"/>
      <c r="Z380" s="4"/>
      <c r="AA380" s="4"/>
      <c r="AB380" s="4"/>
    </row>
    <row r="381" spans="1:28" ht="22.5" hidden="1">
      <c r="A381" s="101" t="s">
        <v>333</v>
      </c>
      <c r="B381" s="121" t="s">
        <v>404</v>
      </c>
      <c r="C381" s="14">
        <v>941</v>
      </c>
      <c r="D381" s="15" t="s">
        <v>588</v>
      </c>
      <c r="E381" s="391" t="s">
        <v>550</v>
      </c>
      <c r="F381" s="391" t="s">
        <v>550</v>
      </c>
      <c r="G381" s="391" t="s">
        <v>550</v>
      </c>
      <c r="H381" s="391" t="s">
        <v>550</v>
      </c>
      <c r="I381" s="391" t="s">
        <v>550</v>
      </c>
      <c r="J381" s="391" t="s">
        <v>550</v>
      </c>
      <c r="K381" s="391" t="s">
        <v>550</v>
      </c>
      <c r="L381" s="391" t="s">
        <v>550</v>
      </c>
      <c r="M381" s="391" t="s">
        <v>550</v>
      </c>
      <c r="N381" s="391" t="s">
        <v>550</v>
      </c>
      <c r="O381" s="391" t="s">
        <v>550</v>
      </c>
      <c r="P381" s="3" t="s">
        <v>550</v>
      </c>
      <c r="Q381" s="372"/>
      <c r="R381" s="373"/>
      <c r="S381" s="373"/>
      <c r="T381" s="373"/>
      <c r="U381" s="373"/>
      <c r="V381" s="373"/>
      <c r="W381" s="373"/>
      <c r="X381" s="373"/>
      <c r="Y381" s="3"/>
      <c r="Z381" s="3"/>
      <c r="AA381" s="3"/>
      <c r="AB381" s="3"/>
    </row>
    <row r="382" spans="1:28" ht="45" hidden="1">
      <c r="A382" s="101" t="s">
        <v>334</v>
      </c>
      <c r="B382" s="125" t="s">
        <v>405</v>
      </c>
      <c r="C382" s="16">
        <v>942</v>
      </c>
      <c r="D382" s="17" t="s">
        <v>588</v>
      </c>
      <c r="E382" s="391" t="s">
        <v>550</v>
      </c>
      <c r="F382" s="391" t="s">
        <v>550</v>
      </c>
      <c r="G382" s="391" t="s">
        <v>550</v>
      </c>
      <c r="H382" s="391" t="s">
        <v>550</v>
      </c>
      <c r="I382" s="391" t="s">
        <v>550</v>
      </c>
      <c r="J382" s="391" t="s">
        <v>550</v>
      </c>
      <c r="K382" s="391" t="s">
        <v>550</v>
      </c>
      <c r="L382" s="391" t="s">
        <v>550</v>
      </c>
      <c r="M382" s="391" t="s">
        <v>550</v>
      </c>
      <c r="N382" s="391" t="s">
        <v>550</v>
      </c>
      <c r="O382" s="391" t="s">
        <v>550</v>
      </c>
      <c r="P382" s="3" t="s">
        <v>550</v>
      </c>
      <c r="Q382" s="374"/>
      <c r="R382" s="375"/>
      <c r="S382" s="375"/>
      <c r="T382" s="375"/>
      <c r="U382" s="375"/>
      <c r="V382" s="375"/>
      <c r="W382" s="375"/>
      <c r="X382" s="375"/>
      <c r="Y382" s="1"/>
      <c r="Z382" s="1"/>
      <c r="AA382" s="1"/>
      <c r="AB382" s="1"/>
    </row>
    <row r="383" spans="1:28" ht="157.5" hidden="1">
      <c r="A383" s="110" t="s">
        <v>422</v>
      </c>
      <c r="B383" s="121" t="s">
        <v>406</v>
      </c>
      <c r="C383" s="59">
        <v>943</v>
      </c>
      <c r="D383" s="58" t="s">
        <v>588</v>
      </c>
      <c r="E383" s="391" t="s">
        <v>550</v>
      </c>
      <c r="F383" s="391" t="s">
        <v>550</v>
      </c>
      <c r="G383" s="391" t="s">
        <v>550</v>
      </c>
      <c r="H383" s="391" t="s">
        <v>550</v>
      </c>
      <c r="I383" s="391" t="s">
        <v>550</v>
      </c>
      <c r="J383" s="391" t="s">
        <v>550</v>
      </c>
      <c r="K383" s="391" t="s">
        <v>550</v>
      </c>
      <c r="L383" s="391" t="s">
        <v>550</v>
      </c>
      <c r="M383" s="391" t="s">
        <v>550</v>
      </c>
      <c r="N383" s="391" t="s">
        <v>550</v>
      </c>
      <c r="O383" s="391" t="s">
        <v>550</v>
      </c>
      <c r="P383" s="3" t="s">
        <v>550</v>
      </c>
      <c r="Q383" s="384"/>
      <c r="R383" s="375"/>
      <c r="S383" s="375"/>
      <c r="T383" s="375"/>
      <c r="U383" s="375"/>
      <c r="V383" s="375"/>
      <c r="W383" s="375"/>
      <c r="X383" s="375"/>
      <c r="Y383" s="1"/>
      <c r="Z383" s="1"/>
      <c r="AA383" s="1"/>
      <c r="AB383" s="1"/>
    </row>
    <row r="384" spans="1:28" ht="90" hidden="1">
      <c r="A384" s="96" t="s">
        <v>142</v>
      </c>
      <c r="B384" s="129" t="s">
        <v>144</v>
      </c>
      <c r="C384" s="16">
        <v>860</v>
      </c>
      <c r="D384" s="92" t="s">
        <v>143</v>
      </c>
      <c r="E384" s="391" t="s">
        <v>550</v>
      </c>
      <c r="F384" s="391" t="s">
        <v>550</v>
      </c>
      <c r="G384" s="391" t="s">
        <v>550</v>
      </c>
      <c r="H384" s="391" t="s">
        <v>550</v>
      </c>
      <c r="I384" s="391" t="s">
        <v>550</v>
      </c>
      <c r="J384" s="391" t="s">
        <v>550</v>
      </c>
      <c r="K384" s="391" t="s">
        <v>550</v>
      </c>
      <c r="L384" s="391" t="s">
        <v>550</v>
      </c>
      <c r="M384" s="391" t="s">
        <v>550</v>
      </c>
      <c r="N384" s="391" t="s">
        <v>550</v>
      </c>
      <c r="O384" s="391" t="s">
        <v>550</v>
      </c>
      <c r="P384" s="3" t="s">
        <v>550</v>
      </c>
      <c r="Q384" s="374"/>
      <c r="R384" s="375"/>
      <c r="S384" s="375"/>
      <c r="T384" s="375"/>
      <c r="U384" s="375"/>
      <c r="V384" s="375"/>
      <c r="W384" s="375"/>
      <c r="X384" s="375"/>
      <c r="Y384" s="1"/>
      <c r="Z384" s="1"/>
      <c r="AA384" s="1"/>
      <c r="AB384" s="1"/>
    </row>
    <row r="385" spans="1:28" ht="78.75" hidden="1">
      <c r="A385" s="96" t="s">
        <v>266</v>
      </c>
      <c r="B385" s="129" t="s">
        <v>407</v>
      </c>
      <c r="C385" s="16">
        <v>870</v>
      </c>
      <c r="D385" s="92" t="s">
        <v>135</v>
      </c>
      <c r="E385" s="391" t="s">
        <v>550</v>
      </c>
      <c r="F385" s="391" t="s">
        <v>550</v>
      </c>
      <c r="G385" s="391" t="s">
        <v>550</v>
      </c>
      <c r="H385" s="391" t="s">
        <v>550</v>
      </c>
      <c r="I385" s="391" t="s">
        <v>550</v>
      </c>
      <c r="J385" s="391" t="s">
        <v>550</v>
      </c>
      <c r="K385" s="391" t="s">
        <v>550</v>
      </c>
      <c r="L385" s="391" t="s">
        <v>550</v>
      </c>
      <c r="M385" s="391" t="s">
        <v>550</v>
      </c>
      <c r="N385" s="391" t="s">
        <v>550</v>
      </c>
      <c r="O385" s="391" t="s">
        <v>550</v>
      </c>
      <c r="P385" s="3" t="s">
        <v>550</v>
      </c>
      <c r="Q385" s="374"/>
      <c r="R385" s="375"/>
      <c r="S385" s="375"/>
      <c r="T385" s="375"/>
      <c r="U385" s="375"/>
      <c r="V385" s="375"/>
      <c r="W385" s="375"/>
      <c r="X385" s="375"/>
      <c r="Y385" s="1"/>
      <c r="Z385" s="1"/>
      <c r="AA385" s="1"/>
      <c r="AB385" s="1"/>
    </row>
    <row r="386" spans="1:28" ht="90" hidden="1">
      <c r="A386" s="96" t="s">
        <v>278</v>
      </c>
      <c r="B386" s="129" t="s">
        <v>408</v>
      </c>
      <c r="C386" s="16">
        <v>920</v>
      </c>
      <c r="D386" s="92" t="s">
        <v>464</v>
      </c>
      <c r="E386" s="391" t="s">
        <v>550</v>
      </c>
      <c r="F386" s="391" t="s">
        <v>550</v>
      </c>
      <c r="G386" s="391" t="s">
        <v>550</v>
      </c>
      <c r="H386" s="391" t="s">
        <v>550</v>
      </c>
      <c r="I386" s="391" t="s">
        <v>550</v>
      </c>
      <c r="J386" s="391" t="s">
        <v>550</v>
      </c>
      <c r="K386" s="391" t="s">
        <v>550</v>
      </c>
      <c r="L386" s="391" t="s">
        <v>550</v>
      </c>
      <c r="M386" s="391" t="s">
        <v>550</v>
      </c>
      <c r="N386" s="391" t="s">
        <v>550</v>
      </c>
      <c r="O386" s="391" t="s">
        <v>550</v>
      </c>
      <c r="P386" s="3" t="s">
        <v>550</v>
      </c>
      <c r="Q386" s="374"/>
      <c r="R386" s="375"/>
      <c r="S386" s="375"/>
      <c r="T386" s="375"/>
      <c r="U386" s="375"/>
      <c r="V386" s="375"/>
      <c r="W386" s="375"/>
      <c r="X386" s="375"/>
      <c r="Y386" s="1"/>
      <c r="Z386" s="1"/>
      <c r="AA386" s="1"/>
      <c r="AB386" s="1"/>
    </row>
    <row r="387" spans="1:28" ht="14.25" hidden="1">
      <c r="A387" s="101" t="s">
        <v>568</v>
      </c>
      <c r="B387" s="119"/>
      <c r="C387" s="12"/>
      <c r="D387" s="13"/>
      <c r="E387" s="400"/>
      <c r="F387" s="398"/>
      <c r="G387" s="398"/>
      <c r="H387" s="398"/>
      <c r="I387" s="398"/>
      <c r="J387" s="398"/>
      <c r="K387" s="398"/>
      <c r="L387" s="398"/>
      <c r="M387" s="398"/>
      <c r="N387" s="398"/>
      <c r="O387" s="398"/>
      <c r="P387" s="4"/>
      <c r="Q387" s="377"/>
      <c r="R387" s="378"/>
      <c r="S387" s="378"/>
      <c r="T387" s="378"/>
      <c r="U387" s="378"/>
      <c r="V387" s="378"/>
      <c r="W387" s="378"/>
      <c r="X387" s="378"/>
      <c r="Y387" s="4"/>
      <c r="Z387" s="4"/>
      <c r="AA387" s="4"/>
      <c r="AB387" s="4"/>
    </row>
    <row r="388" spans="1:28" ht="22.5" hidden="1">
      <c r="A388" s="101" t="s">
        <v>279</v>
      </c>
      <c r="B388" s="121" t="s">
        <v>409</v>
      </c>
      <c r="C388" s="14">
        <v>921</v>
      </c>
      <c r="D388" s="15" t="s">
        <v>464</v>
      </c>
      <c r="E388" s="391" t="s">
        <v>550</v>
      </c>
      <c r="F388" s="391" t="s">
        <v>550</v>
      </c>
      <c r="G388" s="391" t="s">
        <v>550</v>
      </c>
      <c r="H388" s="391" t="s">
        <v>550</v>
      </c>
      <c r="I388" s="391" t="s">
        <v>550</v>
      </c>
      <c r="J388" s="391" t="s">
        <v>550</v>
      </c>
      <c r="K388" s="391" t="s">
        <v>550</v>
      </c>
      <c r="L388" s="391" t="s">
        <v>550</v>
      </c>
      <c r="M388" s="391" t="s">
        <v>550</v>
      </c>
      <c r="N388" s="391" t="s">
        <v>550</v>
      </c>
      <c r="O388" s="391" t="s">
        <v>550</v>
      </c>
      <c r="P388" s="3" t="s">
        <v>550</v>
      </c>
      <c r="Q388" s="372"/>
      <c r="R388" s="373"/>
      <c r="S388" s="373"/>
      <c r="T388" s="373"/>
      <c r="U388" s="373"/>
      <c r="V388" s="373"/>
      <c r="W388" s="373"/>
      <c r="X388" s="373"/>
      <c r="Y388" s="3"/>
      <c r="Z388" s="3"/>
      <c r="AA388" s="3"/>
      <c r="AB388" s="3"/>
    </row>
    <row r="389" spans="1:28" ht="33.75" hidden="1">
      <c r="A389" s="101" t="s">
        <v>280</v>
      </c>
      <c r="B389" s="125" t="s">
        <v>410</v>
      </c>
      <c r="C389" s="16">
        <v>922</v>
      </c>
      <c r="D389" s="17" t="s">
        <v>464</v>
      </c>
      <c r="E389" s="391" t="s">
        <v>550</v>
      </c>
      <c r="F389" s="391" t="s">
        <v>550</v>
      </c>
      <c r="G389" s="391" t="s">
        <v>550</v>
      </c>
      <c r="H389" s="391" t="s">
        <v>550</v>
      </c>
      <c r="I389" s="391" t="s">
        <v>550</v>
      </c>
      <c r="J389" s="391" t="s">
        <v>550</v>
      </c>
      <c r="K389" s="391" t="s">
        <v>550</v>
      </c>
      <c r="L389" s="391" t="s">
        <v>550</v>
      </c>
      <c r="M389" s="391" t="s">
        <v>550</v>
      </c>
      <c r="N389" s="391" t="s">
        <v>550</v>
      </c>
      <c r="O389" s="391" t="s">
        <v>550</v>
      </c>
      <c r="P389" s="3" t="s">
        <v>550</v>
      </c>
      <c r="Q389" s="374"/>
      <c r="R389" s="375"/>
      <c r="S389" s="375"/>
      <c r="T389" s="375"/>
      <c r="U389" s="375"/>
      <c r="V389" s="375"/>
      <c r="W389" s="375"/>
      <c r="X389" s="375"/>
      <c r="Y389" s="1"/>
      <c r="Z389" s="1"/>
      <c r="AA389" s="1"/>
      <c r="AB389" s="1"/>
    </row>
    <row r="390" spans="1:28" s="8" customFormat="1" ht="22.5" hidden="1">
      <c r="A390" s="101" t="s">
        <v>281</v>
      </c>
      <c r="B390" s="125" t="s">
        <v>118</v>
      </c>
      <c r="C390" s="16">
        <v>923</v>
      </c>
      <c r="D390" s="17" t="s">
        <v>464</v>
      </c>
      <c r="E390" s="391" t="s">
        <v>550</v>
      </c>
      <c r="F390" s="391" t="s">
        <v>550</v>
      </c>
      <c r="G390" s="391" t="s">
        <v>550</v>
      </c>
      <c r="H390" s="391" t="s">
        <v>550</v>
      </c>
      <c r="I390" s="391" t="s">
        <v>550</v>
      </c>
      <c r="J390" s="391" t="s">
        <v>550</v>
      </c>
      <c r="K390" s="391" t="s">
        <v>550</v>
      </c>
      <c r="L390" s="391" t="s">
        <v>550</v>
      </c>
      <c r="M390" s="391" t="s">
        <v>550</v>
      </c>
      <c r="N390" s="391" t="s">
        <v>550</v>
      </c>
      <c r="O390" s="391" t="s">
        <v>550</v>
      </c>
      <c r="P390" s="3" t="s">
        <v>550</v>
      </c>
      <c r="Q390" s="374"/>
      <c r="R390" s="375"/>
      <c r="S390" s="375"/>
      <c r="T390" s="375"/>
      <c r="U390" s="375"/>
      <c r="V390" s="375"/>
      <c r="W390" s="375"/>
      <c r="X390" s="375"/>
      <c r="Y390" s="1"/>
      <c r="Z390" s="1"/>
      <c r="AA390" s="1"/>
      <c r="AB390" s="1"/>
    </row>
    <row r="391" spans="1:28" s="69" customFormat="1" ht="68.25" hidden="1" thickBot="1">
      <c r="A391" s="96" t="s">
        <v>560</v>
      </c>
      <c r="B391" s="134" t="s">
        <v>411</v>
      </c>
      <c r="C391" s="43"/>
      <c r="D391" s="94" t="s">
        <v>464</v>
      </c>
      <c r="E391" s="398" t="s">
        <v>550</v>
      </c>
      <c r="F391" s="398" t="s">
        <v>550</v>
      </c>
      <c r="G391" s="398" t="s">
        <v>550</v>
      </c>
      <c r="H391" s="398" t="s">
        <v>550</v>
      </c>
      <c r="I391" s="398" t="s">
        <v>550</v>
      </c>
      <c r="J391" s="398" t="s">
        <v>550</v>
      </c>
      <c r="K391" s="398" t="s">
        <v>550</v>
      </c>
      <c r="L391" s="398" t="s">
        <v>550</v>
      </c>
      <c r="M391" s="398" t="s">
        <v>550</v>
      </c>
      <c r="N391" s="398" t="s">
        <v>550</v>
      </c>
      <c r="O391" s="398" t="s">
        <v>550</v>
      </c>
      <c r="P391" s="4" t="s">
        <v>550</v>
      </c>
      <c r="Q391" s="377"/>
      <c r="R391" s="378"/>
      <c r="S391" s="378"/>
      <c r="T391" s="378"/>
      <c r="U391" s="378"/>
      <c r="V391" s="378"/>
      <c r="W391" s="378"/>
      <c r="X391" s="378"/>
      <c r="Y391" s="4"/>
      <c r="Z391" s="4"/>
      <c r="AA391" s="4"/>
      <c r="AB391" s="4"/>
    </row>
    <row r="392" spans="1:28" s="218" customFormat="1" ht="24">
      <c r="A392" s="111" t="s">
        <v>758</v>
      </c>
      <c r="B392" s="137" t="s">
        <v>412</v>
      </c>
      <c r="C392" s="140"/>
      <c r="D392" s="95" t="s">
        <v>759</v>
      </c>
      <c r="E392" s="395" t="s">
        <v>550</v>
      </c>
      <c r="F392" s="395" t="s">
        <v>550</v>
      </c>
      <c r="G392" s="395" t="s">
        <v>550</v>
      </c>
      <c r="H392" s="395" t="s">
        <v>550</v>
      </c>
      <c r="I392" s="395" t="s">
        <v>550</v>
      </c>
      <c r="J392" s="395" t="s">
        <v>550</v>
      </c>
      <c r="K392" s="395" t="s">
        <v>550</v>
      </c>
      <c r="L392" s="395" t="s">
        <v>550</v>
      </c>
      <c r="M392" s="395" t="s">
        <v>550</v>
      </c>
      <c r="N392" s="395" t="s">
        <v>550</v>
      </c>
      <c r="O392" s="395" t="s">
        <v>550</v>
      </c>
      <c r="P392" s="214" t="s">
        <v>550</v>
      </c>
      <c r="Q392" s="385">
        <f>W392</f>
        <v>120142636.27</v>
      </c>
      <c r="R392" s="381">
        <f>X392</f>
        <v>0</v>
      </c>
      <c r="S392" s="381"/>
      <c r="T392" s="381"/>
      <c r="U392" s="381"/>
      <c r="V392" s="381"/>
      <c r="W392" s="381">
        <v>120142636.27</v>
      </c>
      <c r="X392" s="381"/>
      <c r="Y392" s="214"/>
      <c r="Z392" s="214"/>
      <c r="AA392" s="214"/>
      <c r="AB392" s="214"/>
    </row>
    <row r="393" spans="1:28" s="7" customFormat="1" ht="14.25">
      <c r="A393" s="106" t="s">
        <v>757</v>
      </c>
      <c r="B393" s="134"/>
      <c r="C393" s="31"/>
      <c r="D393" s="18"/>
      <c r="E393" s="398"/>
      <c r="F393" s="398"/>
      <c r="G393" s="398"/>
      <c r="H393" s="398"/>
      <c r="I393" s="398"/>
      <c r="J393" s="398"/>
      <c r="K393" s="398"/>
      <c r="L393" s="398"/>
      <c r="M393" s="398"/>
      <c r="N393" s="398"/>
      <c r="O393" s="398"/>
      <c r="P393" s="4"/>
      <c r="Q393" s="383"/>
      <c r="R393" s="378"/>
      <c r="S393" s="378"/>
      <c r="T393" s="378"/>
      <c r="U393" s="378"/>
      <c r="V393" s="378"/>
      <c r="W393" s="378"/>
      <c r="X393" s="378"/>
      <c r="Y393" s="4"/>
      <c r="Z393" s="4"/>
      <c r="AA393" s="4"/>
      <c r="AB393" s="4"/>
    </row>
    <row r="394" spans="1:28" s="7" customFormat="1" ht="36">
      <c r="A394" s="106" t="s">
        <v>760</v>
      </c>
      <c r="B394" s="135" t="s">
        <v>413</v>
      </c>
      <c r="C394" s="75"/>
      <c r="D394" s="76" t="s">
        <v>759</v>
      </c>
      <c r="E394" s="391" t="s">
        <v>550</v>
      </c>
      <c r="F394" s="391" t="s">
        <v>550</v>
      </c>
      <c r="G394" s="391" t="s">
        <v>550</v>
      </c>
      <c r="H394" s="391" t="s">
        <v>550</v>
      </c>
      <c r="I394" s="391" t="s">
        <v>550</v>
      </c>
      <c r="J394" s="391" t="s">
        <v>550</v>
      </c>
      <c r="K394" s="391" t="s">
        <v>550</v>
      </c>
      <c r="L394" s="391" t="s">
        <v>550</v>
      </c>
      <c r="M394" s="391" t="s">
        <v>550</v>
      </c>
      <c r="N394" s="391" t="s">
        <v>550</v>
      </c>
      <c r="O394" s="391" t="s">
        <v>550</v>
      </c>
      <c r="P394" s="3" t="s">
        <v>550</v>
      </c>
      <c r="Q394" s="386">
        <f aca="true" t="shared" si="0" ref="Q394:R396">W394</f>
        <v>3188339.7</v>
      </c>
      <c r="R394" s="373">
        <f t="shared" si="0"/>
        <v>0</v>
      </c>
      <c r="S394" s="373"/>
      <c r="T394" s="373"/>
      <c r="U394" s="373"/>
      <c r="V394" s="373"/>
      <c r="W394" s="373">
        <v>3188339.7</v>
      </c>
      <c r="X394" s="373"/>
      <c r="Y394" s="3"/>
      <c r="Z394" s="3"/>
      <c r="AA394" s="3"/>
      <c r="AB394" s="3"/>
    </row>
    <row r="395" spans="1:28" s="7" customFormat="1" ht="108">
      <c r="A395" s="106" t="s">
        <v>761</v>
      </c>
      <c r="B395" s="136" t="s">
        <v>414</v>
      </c>
      <c r="C395" s="74"/>
      <c r="D395" s="58" t="s">
        <v>759</v>
      </c>
      <c r="E395" s="388" t="s">
        <v>550</v>
      </c>
      <c r="F395" s="388" t="s">
        <v>550</v>
      </c>
      <c r="G395" s="388" t="s">
        <v>550</v>
      </c>
      <c r="H395" s="388" t="s">
        <v>550</v>
      </c>
      <c r="I395" s="388" t="s">
        <v>550</v>
      </c>
      <c r="J395" s="388" t="s">
        <v>550</v>
      </c>
      <c r="K395" s="388" t="s">
        <v>550</v>
      </c>
      <c r="L395" s="388" t="s">
        <v>550</v>
      </c>
      <c r="M395" s="388" t="s">
        <v>550</v>
      </c>
      <c r="N395" s="388" t="s">
        <v>550</v>
      </c>
      <c r="O395" s="388" t="s">
        <v>550</v>
      </c>
      <c r="P395" s="1" t="s">
        <v>550</v>
      </c>
      <c r="Q395" s="384">
        <f t="shared" si="0"/>
        <v>620451.4</v>
      </c>
      <c r="R395" s="375">
        <f t="shared" si="0"/>
        <v>0</v>
      </c>
      <c r="S395" s="375"/>
      <c r="T395" s="375"/>
      <c r="U395" s="375"/>
      <c r="V395" s="375"/>
      <c r="W395" s="375">
        <v>620451.4</v>
      </c>
      <c r="X395" s="375"/>
      <c r="Y395" s="1"/>
      <c r="Z395" s="1"/>
      <c r="AA395" s="1"/>
      <c r="AB395" s="1"/>
    </row>
    <row r="396" spans="1:28" s="218" customFormat="1" ht="24">
      <c r="A396" s="111" t="s">
        <v>762</v>
      </c>
      <c r="B396" s="137" t="s">
        <v>415</v>
      </c>
      <c r="C396" s="140"/>
      <c r="D396" s="95" t="s">
        <v>771</v>
      </c>
      <c r="E396" s="395" t="s">
        <v>550</v>
      </c>
      <c r="F396" s="395" t="s">
        <v>550</v>
      </c>
      <c r="G396" s="395" t="s">
        <v>550</v>
      </c>
      <c r="H396" s="395" t="s">
        <v>550</v>
      </c>
      <c r="I396" s="395" t="s">
        <v>550</v>
      </c>
      <c r="J396" s="395" t="s">
        <v>550</v>
      </c>
      <c r="K396" s="395" t="s">
        <v>550</v>
      </c>
      <c r="L396" s="395" t="s">
        <v>550</v>
      </c>
      <c r="M396" s="395" t="s">
        <v>550</v>
      </c>
      <c r="N396" s="395" t="s">
        <v>550</v>
      </c>
      <c r="O396" s="395" t="s">
        <v>550</v>
      </c>
      <c r="P396" s="214" t="s">
        <v>550</v>
      </c>
      <c r="Q396" s="385">
        <f t="shared" si="0"/>
        <v>14860422.2</v>
      </c>
      <c r="R396" s="381">
        <f t="shared" si="0"/>
        <v>0</v>
      </c>
      <c r="S396" s="381"/>
      <c r="T396" s="381"/>
      <c r="U396" s="381"/>
      <c r="V396" s="381"/>
      <c r="W396" s="381">
        <v>14860422.2</v>
      </c>
      <c r="X396" s="381"/>
      <c r="Y396" s="214"/>
      <c r="Z396" s="214"/>
      <c r="AA396" s="214"/>
      <c r="AB396" s="214"/>
    </row>
    <row r="397" spans="1:28" s="7" customFormat="1" ht="14.25">
      <c r="A397" s="106" t="s">
        <v>757</v>
      </c>
      <c r="B397" s="134"/>
      <c r="C397" s="31"/>
      <c r="D397" s="1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4"/>
      <c r="Q397" s="383"/>
      <c r="R397" s="378"/>
      <c r="S397" s="378"/>
      <c r="T397" s="378"/>
      <c r="U397" s="378"/>
      <c r="V397" s="378"/>
      <c r="W397" s="378"/>
      <c r="X397" s="378"/>
      <c r="Y397" s="4"/>
      <c r="Z397" s="4"/>
      <c r="AA397" s="4"/>
      <c r="AB397" s="4"/>
    </row>
    <row r="398" spans="1:28" s="7" customFormat="1" ht="84">
      <c r="A398" s="106" t="s">
        <v>763</v>
      </c>
      <c r="B398" s="135" t="s">
        <v>119</v>
      </c>
      <c r="C398" s="75"/>
      <c r="D398" s="76" t="s">
        <v>771</v>
      </c>
      <c r="E398" s="391" t="s">
        <v>550</v>
      </c>
      <c r="F398" s="391" t="s">
        <v>550</v>
      </c>
      <c r="G398" s="391" t="s">
        <v>550</v>
      </c>
      <c r="H398" s="391" t="s">
        <v>550</v>
      </c>
      <c r="I398" s="391" t="s">
        <v>550</v>
      </c>
      <c r="J398" s="391" t="s">
        <v>550</v>
      </c>
      <c r="K398" s="391" t="s">
        <v>550</v>
      </c>
      <c r="L398" s="391" t="s">
        <v>550</v>
      </c>
      <c r="M398" s="391" t="s">
        <v>550</v>
      </c>
      <c r="N398" s="391" t="s">
        <v>550</v>
      </c>
      <c r="O398" s="391" t="s">
        <v>550</v>
      </c>
      <c r="P398" s="3" t="s">
        <v>550</v>
      </c>
      <c r="Q398" s="386">
        <f aca="true" t="shared" si="1" ref="Q398:R403">W398</f>
        <v>0</v>
      </c>
      <c r="R398" s="373">
        <f t="shared" si="1"/>
        <v>0</v>
      </c>
      <c r="S398" s="373"/>
      <c r="T398" s="373"/>
      <c r="U398" s="373"/>
      <c r="V398" s="373"/>
      <c r="W398" s="373"/>
      <c r="X398" s="373"/>
      <c r="Y398" s="3"/>
      <c r="Z398" s="3"/>
      <c r="AA398" s="3"/>
      <c r="AB398" s="3"/>
    </row>
    <row r="399" spans="1:28" s="7" customFormat="1" ht="90" hidden="1">
      <c r="A399" s="106" t="s">
        <v>764</v>
      </c>
      <c r="B399" s="136" t="s">
        <v>120</v>
      </c>
      <c r="C399" s="74"/>
      <c r="D399" s="58" t="s">
        <v>771</v>
      </c>
      <c r="E399" s="388" t="s">
        <v>550</v>
      </c>
      <c r="F399" s="388" t="s">
        <v>550</v>
      </c>
      <c r="G399" s="388" t="s">
        <v>550</v>
      </c>
      <c r="H399" s="388" t="s">
        <v>550</v>
      </c>
      <c r="I399" s="388" t="s">
        <v>550</v>
      </c>
      <c r="J399" s="388" t="s">
        <v>550</v>
      </c>
      <c r="K399" s="388" t="s">
        <v>550</v>
      </c>
      <c r="L399" s="388" t="s">
        <v>550</v>
      </c>
      <c r="M399" s="388" t="s">
        <v>550</v>
      </c>
      <c r="N399" s="388" t="s">
        <v>550</v>
      </c>
      <c r="O399" s="388" t="s">
        <v>550</v>
      </c>
      <c r="P399" s="1" t="s">
        <v>550</v>
      </c>
      <c r="Q399" s="384">
        <f t="shared" si="1"/>
        <v>0</v>
      </c>
      <c r="R399" s="375">
        <f t="shared" si="1"/>
        <v>0</v>
      </c>
      <c r="S399" s="375"/>
      <c r="T399" s="375"/>
      <c r="U399" s="375"/>
      <c r="V399" s="375"/>
      <c r="W399" s="375"/>
      <c r="X399" s="375"/>
      <c r="Y399" s="1"/>
      <c r="Z399" s="1"/>
      <c r="AA399" s="1"/>
      <c r="AB399" s="1"/>
    </row>
    <row r="400" spans="1:28" s="7" customFormat="1" ht="96">
      <c r="A400" s="106" t="s">
        <v>765</v>
      </c>
      <c r="B400" s="136" t="s">
        <v>121</v>
      </c>
      <c r="C400" s="74"/>
      <c r="D400" s="58" t="s">
        <v>771</v>
      </c>
      <c r="E400" s="388" t="s">
        <v>550</v>
      </c>
      <c r="F400" s="388" t="s">
        <v>550</v>
      </c>
      <c r="G400" s="388" t="s">
        <v>550</v>
      </c>
      <c r="H400" s="388" t="s">
        <v>550</v>
      </c>
      <c r="I400" s="388" t="s">
        <v>550</v>
      </c>
      <c r="J400" s="388" t="s">
        <v>550</v>
      </c>
      <c r="K400" s="388" t="s">
        <v>550</v>
      </c>
      <c r="L400" s="388" t="s">
        <v>550</v>
      </c>
      <c r="M400" s="388" t="s">
        <v>550</v>
      </c>
      <c r="N400" s="388" t="s">
        <v>550</v>
      </c>
      <c r="O400" s="388" t="s">
        <v>550</v>
      </c>
      <c r="P400" s="1" t="s">
        <v>550</v>
      </c>
      <c r="Q400" s="384">
        <f t="shared" si="1"/>
        <v>4601111</v>
      </c>
      <c r="R400" s="375">
        <f t="shared" si="1"/>
        <v>0</v>
      </c>
      <c r="S400" s="375"/>
      <c r="T400" s="375"/>
      <c r="U400" s="375"/>
      <c r="V400" s="375"/>
      <c r="W400" s="375">
        <v>4601111</v>
      </c>
      <c r="X400" s="375"/>
      <c r="Y400" s="1"/>
      <c r="Z400" s="1"/>
      <c r="AA400" s="1"/>
      <c r="AB400" s="1"/>
    </row>
    <row r="401" spans="1:28" s="7" customFormat="1" ht="60">
      <c r="A401" s="106" t="s">
        <v>766</v>
      </c>
      <c r="B401" s="136" t="s">
        <v>122</v>
      </c>
      <c r="C401" s="74"/>
      <c r="D401" s="58" t="s">
        <v>771</v>
      </c>
      <c r="E401" s="388" t="s">
        <v>550</v>
      </c>
      <c r="F401" s="388" t="s">
        <v>550</v>
      </c>
      <c r="G401" s="388" t="s">
        <v>550</v>
      </c>
      <c r="H401" s="388" t="s">
        <v>550</v>
      </c>
      <c r="I401" s="388" t="s">
        <v>550</v>
      </c>
      <c r="J401" s="388" t="s">
        <v>550</v>
      </c>
      <c r="K401" s="388" t="s">
        <v>550</v>
      </c>
      <c r="L401" s="388" t="s">
        <v>550</v>
      </c>
      <c r="M401" s="388" t="s">
        <v>550</v>
      </c>
      <c r="N401" s="388" t="s">
        <v>550</v>
      </c>
      <c r="O401" s="388" t="s">
        <v>550</v>
      </c>
      <c r="P401" s="1" t="s">
        <v>550</v>
      </c>
      <c r="Q401" s="384">
        <f t="shared" si="1"/>
        <v>434062.8</v>
      </c>
      <c r="R401" s="375">
        <f t="shared" si="1"/>
        <v>0</v>
      </c>
      <c r="S401" s="375"/>
      <c r="T401" s="375"/>
      <c r="U401" s="375"/>
      <c r="V401" s="375"/>
      <c r="W401" s="375">
        <v>434062.8</v>
      </c>
      <c r="X401" s="375"/>
      <c r="Y401" s="1"/>
      <c r="Z401" s="1"/>
      <c r="AA401" s="1"/>
      <c r="AB401" s="1"/>
    </row>
    <row r="402" spans="1:28" s="7" customFormat="1" ht="24.75" customHeight="1">
      <c r="A402" s="106" t="s">
        <v>767</v>
      </c>
      <c r="B402" s="136" t="s">
        <v>123</v>
      </c>
      <c r="C402" s="74"/>
      <c r="D402" s="58" t="s">
        <v>771</v>
      </c>
      <c r="E402" s="388" t="s">
        <v>550</v>
      </c>
      <c r="F402" s="388" t="s">
        <v>550</v>
      </c>
      <c r="G402" s="388" t="s">
        <v>550</v>
      </c>
      <c r="H402" s="388" t="s">
        <v>550</v>
      </c>
      <c r="I402" s="388" t="s">
        <v>550</v>
      </c>
      <c r="J402" s="388" t="s">
        <v>550</v>
      </c>
      <c r="K402" s="388" t="s">
        <v>550</v>
      </c>
      <c r="L402" s="388" t="s">
        <v>550</v>
      </c>
      <c r="M402" s="388" t="s">
        <v>550</v>
      </c>
      <c r="N402" s="388" t="s">
        <v>550</v>
      </c>
      <c r="O402" s="388" t="s">
        <v>550</v>
      </c>
      <c r="P402" s="1" t="s">
        <v>550</v>
      </c>
      <c r="Q402" s="384">
        <f t="shared" si="1"/>
        <v>385615.6</v>
      </c>
      <c r="R402" s="375">
        <f t="shared" si="1"/>
        <v>0</v>
      </c>
      <c r="S402" s="375"/>
      <c r="T402" s="375"/>
      <c r="U402" s="375"/>
      <c r="V402" s="375"/>
      <c r="W402" s="375">
        <v>385615.6</v>
      </c>
      <c r="X402" s="375"/>
      <c r="Y402" s="1"/>
      <c r="Z402" s="1"/>
      <c r="AA402" s="1"/>
      <c r="AB402" s="1"/>
    </row>
    <row r="403" spans="1:28" s="7" customFormat="1" ht="24">
      <c r="A403" s="106" t="s">
        <v>768</v>
      </c>
      <c r="B403" s="136" t="s">
        <v>124</v>
      </c>
      <c r="C403" s="74"/>
      <c r="D403" s="58" t="s">
        <v>771</v>
      </c>
      <c r="E403" s="388" t="s">
        <v>550</v>
      </c>
      <c r="F403" s="388" t="s">
        <v>550</v>
      </c>
      <c r="G403" s="388" t="s">
        <v>550</v>
      </c>
      <c r="H403" s="388" t="s">
        <v>550</v>
      </c>
      <c r="I403" s="388" t="s">
        <v>550</v>
      </c>
      <c r="J403" s="388" t="s">
        <v>550</v>
      </c>
      <c r="K403" s="388" t="s">
        <v>550</v>
      </c>
      <c r="L403" s="388" t="s">
        <v>550</v>
      </c>
      <c r="M403" s="388" t="s">
        <v>550</v>
      </c>
      <c r="N403" s="388" t="s">
        <v>550</v>
      </c>
      <c r="O403" s="388" t="s">
        <v>550</v>
      </c>
      <c r="P403" s="1" t="s">
        <v>550</v>
      </c>
      <c r="Q403" s="384">
        <f t="shared" si="1"/>
        <v>74711.62</v>
      </c>
      <c r="R403" s="375">
        <f t="shared" si="1"/>
        <v>0</v>
      </c>
      <c r="S403" s="375"/>
      <c r="T403" s="375"/>
      <c r="U403" s="375"/>
      <c r="V403" s="375"/>
      <c r="W403" s="375">
        <v>74711.62</v>
      </c>
      <c r="X403" s="375"/>
      <c r="Y403" s="1"/>
      <c r="Z403" s="1"/>
      <c r="AA403" s="1"/>
      <c r="AB403" s="1"/>
    </row>
    <row r="404" spans="1:28" s="7" customFormat="1" ht="56.25" hidden="1">
      <c r="A404" s="106" t="s">
        <v>769</v>
      </c>
      <c r="B404" s="136" t="s">
        <v>125</v>
      </c>
      <c r="C404" s="74"/>
      <c r="D404" s="58" t="s">
        <v>771</v>
      </c>
      <c r="E404" s="388" t="s">
        <v>550</v>
      </c>
      <c r="F404" s="388" t="s">
        <v>550</v>
      </c>
      <c r="G404" s="388" t="s">
        <v>550</v>
      </c>
      <c r="H404" s="388" t="s">
        <v>550</v>
      </c>
      <c r="I404" s="388" t="s">
        <v>550</v>
      </c>
      <c r="J404" s="388" t="s">
        <v>550</v>
      </c>
      <c r="K404" s="388" t="s">
        <v>550</v>
      </c>
      <c r="L404" s="388" t="s">
        <v>550</v>
      </c>
      <c r="M404" s="388" t="s">
        <v>550</v>
      </c>
      <c r="N404" s="388" t="s">
        <v>550</v>
      </c>
      <c r="O404" s="388" t="s">
        <v>550</v>
      </c>
      <c r="P404" s="1" t="s">
        <v>550</v>
      </c>
      <c r="Q404" s="384"/>
      <c r="R404" s="375"/>
      <c r="S404" s="375"/>
      <c r="T404" s="375"/>
      <c r="U404" s="375"/>
      <c r="V404" s="375"/>
      <c r="W404" s="375"/>
      <c r="X404" s="375"/>
      <c r="Y404" s="1"/>
      <c r="Z404" s="1"/>
      <c r="AA404" s="1"/>
      <c r="AB404" s="1"/>
    </row>
    <row r="405" spans="1:28" s="7" customFormat="1" ht="24">
      <c r="A405" s="106" t="s">
        <v>770</v>
      </c>
      <c r="B405" s="136" t="s">
        <v>126</v>
      </c>
      <c r="C405" s="74"/>
      <c r="D405" s="58" t="s">
        <v>771</v>
      </c>
      <c r="E405" s="388" t="s">
        <v>550</v>
      </c>
      <c r="F405" s="388" t="s">
        <v>550</v>
      </c>
      <c r="G405" s="388" t="s">
        <v>550</v>
      </c>
      <c r="H405" s="388" t="s">
        <v>550</v>
      </c>
      <c r="I405" s="388" t="s">
        <v>550</v>
      </c>
      <c r="J405" s="388" t="s">
        <v>550</v>
      </c>
      <c r="K405" s="388" t="s">
        <v>550</v>
      </c>
      <c r="L405" s="388" t="s">
        <v>550</v>
      </c>
      <c r="M405" s="388" t="s">
        <v>550</v>
      </c>
      <c r="N405" s="388" t="s">
        <v>550</v>
      </c>
      <c r="O405" s="388" t="s">
        <v>550</v>
      </c>
      <c r="P405" s="1" t="s">
        <v>550</v>
      </c>
      <c r="Q405" s="384">
        <f>W405</f>
        <v>382040.76</v>
      </c>
      <c r="R405" s="375">
        <f>X405</f>
        <v>0</v>
      </c>
      <c r="S405" s="375"/>
      <c r="T405" s="375"/>
      <c r="U405" s="375"/>
      <c r="V405" s="375"/>
      <c r="W405" s="375">
        <v>382040.76</v>
      </c>
      <c r="X405" s="375"/>
      <c r="Y405" s="1"/>
      <c r="Z405" s="1"/>
      <c r="AA405" s="1"/>
      <c r="AB405" s="1"/>
    </row>
    <row r="406" spans="1:28" s="218" customFormat="1" ht="15.75" customHeight="1">
      <c r="A406" s="111" t="s">
        <v>772</v>
      </c>
      <c r="B406" s="137" t="s">
        <v>127</v>
      </c>
      <c r="C406" s="140"/>
      <c r="D406" s="95" t="s">
        <v>773</v>
      </c>
      <c r="E406" s="395" t="s">
        <v>550</v>
      </c>
      <c r="F406" s="395" t="s">
        <v>550</v>
      </c>
      <c r="G406" s="395" t="s">
        <v>550</v>
      </c>
      <c r="H406" s="395" t="s">
        <v>550</v>
      </c>
      <c r="I406" s="395" t="s">
        <v>550</v>
      </c>
      <c r="J406" s="395" t="s">
        <v>550</v>
      </c>
      <c r="K406" s="395" t="s">
        <v>550</v>
      </c>
      <c r="L406" s="395" t="s">
        <v>550</v>
      </c>
      <c r="M406" s="395" t="s">
        <v>550</v>
      </c>
      <c r="N406" s="395" t="s">
        <v>550</v>
      </c>
      <c r="O406" s="395" t="s">
        <v>550</v>
      </c>
      <c r="P406" s="214" t="s">
        <v>550</v>
      </c>
      <c r="Q406" s="385">
        <f>W406</f>
        <v>27553199.83</v>
      </c>
      <c r="R406" s="381">
        <f>X406</f>
        <v>0</v>
      </c>
      <c r="S406" s="381"/>
      <c r="T406" s="381"/>
      <c r="U406" s="381"/>
      <c r="V406" s="381"/>
      <c r="W406" s="381">
        <v>27553199.83</v>
      </c>
      <c r="X406" s="381"/>
      <c r="Y406" s="214"/>
      <c r="Z406" s="214"/>
      <c r="AA406" s="214"/>
      <c r="AB406" s="214"/>
    </row>
    <row r="407" spans="1:28" s="7" customFormat="1" ht="14.25">
      <c r="A407" s="106" t="s">
        <v>757</v>
      </c>
      <c r="B407" s="138"/>
      <c r="C407" s="31"/>
      <c r="D407" s="18"/>
      <c r="E407" s="398"/>
      <c r="F407" s="398"/>
      <c r="G407" s="398"/>
      <c r="H407" s="398"/>
      <c r="I407" s="398"/>
      <c r="J407" s="398"/>
      <c r="K407" s="398"/>
      <c r="L407" s="398"/>
      <c r="M407" s="398"/>
      <c r="N407" s="398"/>
      <c r="O407" s="398"/>
      <c r="P407" s="4"/>
      <c r="Q407" s="383"/>
      <c r="R407" s="378"/>
      <c r="S407" s="378"/>
      <c r="T407" s="378"/>
      <c r="U407" s="378"/>
      <c r="V407" s="378"/>
      <c r="W407" s="378"/>
      <c r="X407" s="378"/>
      <c r="Y407" s="4"/>
      <c r="Z407" s="4"/>
      <c r="AA407" s="4"/>
      <c r="AB407" s="4"/>
    </row>
    <row r="408" spans="1:28" s="7" customFormat="1" ht="60">
      <c r="A408" s="106" t="s">
        <v>774</v>
      </c>
      <c r="B408" s="135" t="s">
        <v>128</v>
      </c>
      <c r="C408" s="75"/>
      <c r="D408" s="76" t="s">
        <v>773</v>
      </c>
      <c r="E408" s="391" t="s">
        <v>550</v>
      </c>
      <c r="F408" s="391" t="s">
        <v>550</v>
      </c>
      <c r="G408" s="391" t="s">
        <v>550</v>
      </c>
      <c r="H408" s="391" t="s">
        <v>550</v>
      </c>
      <c r="I408" s="391" t="s">
        <v>550</v>
      </c>
      <c r="J408" s="391" t="s">
        <v>550</v>
      </c>
      <c r="K408" s="391" t="s">
        <v>550</v>
      </c>
      <c r="L408" s="391" t="s">
        <v>550</v>
      </c>
      <c r="M408" s="391" t="s">
        <v>550</v>
      </c>
      <c r="N408" s="391" t="s">
        <v>550</v>
      </c>
      <c r="O408" s="391" t="s">
        <v>550</v>
      </c>
      <c r="P408" s="3" t="s">
        <v>550</v>
      </c>
      <c r="Q408" s="386">
        <f>W408</f>
        <v>67156.5</v>
      </c>
      <c r="R408" s="373">
        <f>X408</f>
        <v>0</v>
      </c>
      <c r="S408" s="373"/>
      <c r="T408" s="373"/>
      <c r="U408" s="373"/>
      <c r="V408" s="373"/>
      <c r="W408" s="373">
        <v>67156.5</v>
      </c>
      <c r="X408" s="373"/>
      <c r="Y408" s="3"/>
      <c r="Z408" s="3"/>
      <c r="AA408" s="3"/>
      <c r="AB408" s="3"/>
    </row>
    <row r="409" spans="1:28" s="7" customFormat="1" ht="48">
      <c r="A409" s="106" t="s">
        <v>775</v>
      </c>
      <c r="B409" s="136" t="s">
        <v>129</v>
      </c>
      <c r="C409" s="74"/>
      <c r="D409" s="58" t="s">
        <v>773</v>
      </c>
      <c r="E409" s="388" t="s">
        <v>550</v>
      </c>
      <c r="F409" s="388" t="s">
        <v>550</v>
      </c>
      <c r="G409" s="388" t="s">
        <v>550</v>
      </c>
      <c r="H409" s="388" t="s">
        <v>550</v>
      </c>
      <c r="I409" s="388" t="s">
        <v>550</v>
      </c>
      <c r="J409" s="388" t="s">
        <v>550</v>
      </c>
      <c r="K409" s="388" t="s">
        <v>550</v>
      </c>
      <c r="L409" s="388" t="s">
        <v>550</v>
      </c>
      <c r="M409" s="388" t="s">
        <v>550</v>
      </c>
      <c r="N409" s="388" t="s">
        <v>550</v>
      </c>
      <c r="O409" s="388" t="s">
        <v>550</v>
      </c>
      <c r="P409" s="1" t="s">
        <v>550</v>
      </c>
      <c r="Q409" s="384">
        <f>W409</f>
        <v>0</v>
      </c>
      <c r="R409" s="375">
        <f>X409</f>
        <v>0</v>
      </c>
      <c r="S409" s="375"/>
      <c r="T409" s="375"/>
      <c r="U409" s="375"/>
      <c r="V409" s="375"/>
      <c r="W409" s="375"/>
      <c r="X409" s="375"/>
      <c r="Y409" s="1"/>
      <c r="Z409" s="1"/>
      <c r="AA409" s="1"/>
      <c r="AB409" s="1"/>
    </row>
    <row r="410" spans="1:28" s="7" customFormat="1" ht="45" hidden="1">
      <c r="A410" s="106" t="s">
        <v>776</v>
      </c>
      <c r="B410" s="136" t="s">
        <v>130</v>
      </c>
      <c r="C410" s="74"/>
      <c r="D410" s="58" t="s">
        <v>773</v>
      </c>
      <c r="E410" s="388" t="s">
        <v>550</v>
      </c>
      <c r="F410" s="388" t="s">
        <v>550</v>
      </c>
      <c r="G410" s="388" t="s">
        <v>550</v>
      </c>
      <c r="H410" s="388" t="s">
        <v>550</v>
      </c>
      <c r="I410" s="388" t="s">
        <v>550</v>
      </c>
      <c r="J410" s="388" t="s">
        <v>550</v>
      </c>
      <c r="K410" s="388" t="s">
        <v>550</v>
      </c>
      <c r="L410" s="388" t="s">
        <v>550</v>
      </c>
      <c r="M410" s="388" t="s">
        <v>550</v>
      </c>
      <c r="N410" s="388" t="s">
        <v>550</v>
      </c>
      <c r="O410" s="388" t="s">
        <v>550</v>
      </c>
      <c r="P410" s="1" t="s">
        <v>550</v>
      </c>
      <c r="Q410" s="387"/>
      <c r="R410" s="388"/>
      <c r="S410" s="388"/>
      <c r="T410" s="388"/>
      <c r="U410" s="388"/>
      <c r="V410" s="388"/>
      <c r="W410" s="388"/>
      <c r="X410" s="388"/>
      <c r="Y410" s="1"/>
      <c r="Z410" s="1"/>
      <c r="AA410" s="1"/>
      <c r="AB410" s="1"/>
    </row>
    <row r="411" spans="1:28" s="7" customFormat="1" ht="22.5" hidden="1">
      <c r="A411" s="106" t="s">
        <v>777</v>
      </c>
      <c r="B411" s="136" t="s">
        <v>131</v>
      </c>
      <c r="C411" s="74"/>
      <c r="D411" s="58" t="s">
        <v>773</v>
      </c>
      <c r="E411" s="388" t="s">
        <v>550</v>
      </c>
      <c r="F411" s="388" t="s">
        <v>550</v>
      </c>
      <c r="G411" s="388" t="s">
        <v>550</v>
      </c>
      <c r="H411" s="388" t="s">
        <v>550</v>
      </c>
      <c r="I411" s="388" t="s">
        <v>550</v>
      </c>
      <c r="J411" s="388" t="s">
        <v>550</v>
      </c>
      <c r="K411" s="388" t="s">
        <v>550</v>
      </c>
      <c r="L411" s="388" t="s">
        <v>550</v>
      </c>
      <c r="M411" s="388" t="s">
        <v>550</v>
      </c>
      <c r="N411" s="388" t="s">
        <v>550</v>
      </c>
      <c r="O411" s="388" t="s">
        <v>550</v>
      </c>
      <c r="P411" s="1" t="s">
        <v>550</v>
      </c>
      <c r="Q411" s="387"/>
      <c r="R411" s="388"/>
      <c r="S411" s="388"/>
      <c r="T411" s="388"/>
      <c r="U411" s="388"/>
      <c r="V411" s="388"/>
      <c r="W411" s="388"/>
      <c r="X411" s="388"/>
      <c r="Y411" s="1"/>
      <c r="Z411" s="1"/>
      <c r="AA411" s="1"/>
      <c r="AB411" s="1"/>
    </row>
    <row r="412" spans="1:28" s="7" customFormat="1" ht="45" hidden="1">
      <c r="A412" s="106" t="s">
        <v>778</v>
      </c>
      <c r="B412" s="136" t="s">
        <v>132</v>
      </c>
      <c r="C412" s="74"/>
      <c r="D412" s="58" t="s">
        <v>773</v>
      </c>
      <c r="E412" s="388" t="s">
        <v>550</v>
      </c>
      <c r="F412" s="388" t="s">
        <v>550</v>
      </c>
      <c r="G412" s="388" t="s">
        <v>550</v>
      </c>
      <c r="H412" s="388" t="s">
        <v>550</v>
      </c>
      <c r="I412" s="388" t="s">
        <v>550</v>
      </c>
      <c r="J412" s="388" t="s">
        <v>550</v>
      </c>
      <c r="K412" s="388" t="s">
        <v>550</v>
      </c>
      <c r="L412" s="388" t="s">
        <v>550</v>
      </c>
      <c r="M412" s="388" t="s">
        <v>550</v>
      </c>
      <c r="N412" s="388" t="s">
        <v>550</v>
      </c>
      <c r="O412" s="388" t="s">
        <v>550</v>
      </c>
      <c r="P412" s="1" t="s">
        <v>550</v>
      </c>
      <c r="Q412" s="387"/>
      <c r="R412" s="388"/>
      <c r="S412" s="388"/>
      <c r="T412" s="388"/>
      <c r="U412" s="388"/>
      <c r="V412" s="388"/>
      <c r="W412" s="388"/>
      <c r="X412" s="388"/>
      <c r="Y412" s="1"/>
      <c r="Z412" s="1"/>
      <c r="AA412" s="1"/>
      <c r="AB412" s="1"/>
    </row>
    <row r="413" spans="1:28" s="7" customFormat="1" ht="33.75" hidden="1">
      <c r="A413" s="70" t="s">
        <v>779</v>
      </c>
      <c r="B413" s="136" t="s">
        <v>133</v>
      </c>
      <c r="C413" s="74"/>
      <c r="D413" s="58" t="s">
        <v>773</v>
      </c>
      <c r="E413" s="388" t="s">
        <v>550</v>
      </c>
      <c r="F413" s="388" t="s">
        <v>550</v>
      </c>
      <c r="G413" s="388" t="s">
        <v>550</v>
      </c>
      <c r="H413" s="388" t="s">
        <v>550</v>
      </c>
      <c r="I413" s="388" t="s">
        <v>550</v>
      </c>
      <c r="J413" s="388" t="s">
        <v>550</v>
      </c>
      <c r="K413" s="388" t="s">
        <v>550</v>
      </c>
      <c r="L413" s="388" t="s">
        <v>550</v>
      </c>
      <c r="M413" s="388" t="s">
        <v>550</v>
      </c>
      <c r="N413" s="388" t="s">
        <v>550</v>
      </c>
      <c r="O413" s="388" t="s">
        <v>550</v>
      </c>
      <c r="P413" s="1" t="s">
        <v>550</v>
      </c>
      <c r="Q413" s="387"/>
      <c r="R413" s="388"/>
      <c r="S413" s="388"/>
      <c r="T413" s="388"/>
      <c r="U413" s="388"/>
      <c r="V413" s="388"/>
      <c r="W413" s="388"/>
      <c r="X413" s="388"/>
      <c r="Y413" s="1"/>
      <c r="Z413" s="1"/>
      <c r="AA413" s="1"/>
      <c r="AB413" s="1"/>
    </row>
    <row r="414" spans="1:28" s="7" customFormat="1" ht="45" hidden="1">
      <c r="A414" s="143" t="s">
        <v>677</v>
      </c>
      <c r="B414" s="131" t="s">
        <v>134</v>
      </c>
      <c r="C414" s="141"/>
      <c r="D414" s="92" t="s">
        <v>464</v>
      </c>
      <c r="E414" s="391" t="s">
        <v>550</v>
      </c>
      <c r="F414" s="391" t="s">
        <v>550</v>
      </c>
      <c r="G414" s="391" t="s">
        <v>550</v>
      </c>
      <c r="H414" s="391" t="s">
        <v>550</v>
      </c>
      <c r="I414" s="391" t="s">
        <v>550</v>
      </c>
      <c r="J414" s="391" t="s">
        <v>550</v>
      </c>
      <c r="K414" s="391" t="s">
        <v>550</v>
      </c>
      <c r="L414" s="391" t="s">
        <v>550</v>
      </c>
      <c r="M414" s="391" t="s">
        <v>550</v>
      </c>
      <c r="N414" s="391" t="s">
        <v>550</v>
      </c>
      <c r="O414" s="391" t="s">
        <v>550</v>
      </c>
      <c r="P414" s="3" t="s">
        <v>550</v>
      </c>
      <c r="Q414" s="389"/>
      <c r="R414" s="388" t="s">
        <v>550</v>
      </c>
      <c r="S414" s="388"/>
      <c r="T414" s="388" t="s">
        <v>550</v>
      </c>
      <c r="U414" s="388"/>
      <c r="V414" s="388" t="s">
        <v>550</v>
      </c>
      <c r="W414" s="388"/>
      <c r="X414" s="388" t="s">
        <v>550</v>
      </c>
      <c r="Y414" s="1"/>
      <c r="Z414" s="1" t="s">
        <v>550</v>
      </c>
      <c r="AA414" s="1"/>
      <c r="AB414" s="1" t="s">
        <v>550</v>
      </c>
    </row>
    <row r="415" spans="1:28" s="7" customFormat="1" ht="72">
      <c r="A415" s="153" t="s">
        <v>140</v>
      </c>
      <c r="B415" s="131" t="s">
        <v>599</v>
      </c>
      <c r="C415" s="53"/>
      <c r="D415" s="92" t="s">
        <v>464</v>
      </c>
      <c r="E415" s="402">
        <f>E425</f>
        <v>65212600</v>
      </c>
      <c r="F415" s="391" t="s">
        <v>550</v>
      </c>
      <c r="G415" s="391"/>
      <c r="H415" s="391" t="s">
        <v>550</v>
      </c>
      <c r="I415" s="391"/>
      <c r="J415" s="391" t="s">
        <v>550</v>
      </c>
      <c r="K415" s="391"/>
      <c r="L415" s="391" t="s">
        <v>550</v>
      </c>
      <c r="M415" s="391"/>
      <c r="N415" s="391" t="s">
        <v>550</v>
      </c>
      <c r="O415" s="391"/>
      <c r="P415" s="3" t="s">
        <v>550</v>
      </c>
      <c r="Q415" s="390">
        <f>Q425+Q437</f>
        <v>64901591.08</v>
      </c>
      <c r="R415" s="391" t="s">
        <v>550</v>
      </c>
      <c r="S415" s="388"/>
      <c r="T415" s="391" t="s">
        <v>550</v>
      </c>
      <c r="U415" s="388"/>
      <c r="V415" s="391" t="s">
        <v>550</v>
      </c>
      <c r="W415" s="392">
        <f>W425+W437</f>
        <v>64901591.08</v>
      </c>
      <c r="X415" s="391" t="s">
        <v>550</v>
      </c>
      <c r="Y415" s="1"/>
      <c r="Z415" s="3" t="s">
        <v>550</v>
      </c>
      <c r="AA415" s="1"/>
      <c r="AB415" s="3" t="s">
        <v>550</v>
      </c>
    </row>
    <row r="416" spans="1:28" s="7" customFormat="1" ht="14.25">
      <c r="A416" s="153" t="s">
        <v>732</v>
      </c>
      <c r="B416" s="131"/>
      <c r="C416" s="53"/>
      <c r="D416" s="92"/>
      <c r="E416" s="391"/>
      <c r="F416" s="391"/>
      <c r="G416" s="391"/>
      <c r="H416" s="391"/>
      <c r="I416" s="391"/>
      <c r="J416" s="391"/>
      <c r="K416" s="391"/>
      <c r="L416" s="391"/>
      <c r="M416" s="391"/>
      <c r="N416" s="391"/>
      <c r="O416" s="391"/>
      <c r="P416" s="3"/>
      <c r="Q416" s="389"/>
      <c r="R416" s="391"/>
      <c r="S416" s="388"/>
      <c r="T416" s="391"/>
      <c r="U416" s="388"/>
      <c r="V416" s="391"/>
      <c r="W416" s="388"/>
      <c r="X416" s="391"/>
      <c r="Y416" s="1"/>
      <c r="Z416" s="3"/>
      <c r="AA416" s="1"/>
      <c r="AB416" s="3"/>
    </row>
    <row r="417" spans="1:28" s="7" customFormat="1" ht="22.5" hidden="1">
      <c r="A417" s="70" t="s">
        <v>733</v>
      </c>
      <c r="B417" s="133" t="s">
        <v>600</v>
      </c>
      <c r="C417" s="53"/>
      <c r="D417" s="17" t="s">
        <v>604</v>
      </c>
      <c r="E417" s="391"/>
      <c r="F417" s="391" t="s">
        <v>550</v>
      </c>
      <c r="G417" s="391"/>
      <c r="H417" s="391" t="s">
        <v>550</v>
      </c>
      <c r="I417" s="391"/>
      <c r="J417" s="391" t="s">
        <v>550</v>
      </c>
      <c r="K417" s="391"/>
      <c r="L417" s="391" t="s">
        <v>550</v>
      </c>
      <c r="M417" s="391"/>
      <c r="N417" s="391" t="s">
        <v>550</v>
      </c>
      <c r="O417" s="391"/>
      <c r="P417" s="3" t="s">
        <v>550</v>
      </c>
      <c r="Q417" s="389"/>
      <c r="R417" s="391" t="s">
        <v>550</v>
      </c>
      <c r="S417" s="388"/>
      <c r="T417" s="391" t="s">
        <v>550</v>
      </c>
      <c r="U417" s="388"/>
      <c r="V417" s="391" t="s">
        <v>550</v>
      </c>
      <c r="W417" s="388"/>
      <c r="X417" s="391" t="s">
        <v>550</v>
      </c>
      <c r="Y417" s="1"/>
      <c r="Z417" s="3" t="s">
        <v>550</v>
      </c>
      <c r="AA417" s="1"/>
      <c r="AB417" s="3" t="s">
        <v>550</v>
      </c>
    </row>
    <row r="418" spans="1:28" s="7" customFormat="1" ht="22.5" hidden="1">
      <c r="A418" s="70" t="s">
        <v>730</v>
      </c>
      <c r="B418" s="133"/>
      <c r="C418" s="53"/>
      <c r="D418" s="17"/>
      <c r="E418" s="391"/>
      <c r="F418" s="391"/>
      <c r="G418" s="391"/>
      <c r="H418" s="391"/>
      <c r="I418" s="391"/>
      <c r="J418" s="391"/>
      <c r="K418" s="391"/>
      <c r="L418" s="391"/>
      <c r="M418" s="391"/>
      <c r="N418" s="391"/>
      <c r="O418" s="391"/>
      <c r="P418" s="3"/>
      <c r="Q418" s="389"/>
      <c r="R418" s="391"/>
      <c r="S418" s="388"/>
      <c r="T418" s="391"/>
      <c r="U418" s="388"/>
      <c r="V418" s="391"/>
      <c r="W418" s="388"/>
      <c r="X418" s="391"/>
      <c r="Y418" s="1"/>
      <c r="Z418" s="3"/>
      <c r="AA418" s="1"/>
      <c r="AB418" s="3"/>
    </row>
    <row r="419" spans="1:28" s="7" customFormat="1" ht="22.5" hidden="1">
      <c r="A419" s="70" t="s">
        <v>734</v>
      </c>
      <c r="B419" s="133" t="s">
        <v>602</v>
      </c>
      <c r="C419" s="53"/>
      <c r="D419" s="17" t="s">
        <v>604</v>
      </c>
      <c r="E419" s="391"/>
      <c r="F419" s="391" t="s">
        <v>550</v>
      </c>
      <c r="G419" s="391"/>
      <c r="H419" s="391" t="s">
        <v>550</v>
      </c>
      <c r="I419" s="391"/>
      <c r="J419" s="391" t="s">
        <v>550</v>
      </c>
      <c r="K419" s="391"/>
      <c r="L419" s="391" t="s">
        <v>550</v>
      </c>
      <c r="M419" s="391"/>
      <c r="N419" s="391" t="s">
        <v>550</v>
      </c>
      <c r="O419" s="391"/>
      <c r="P419" s="3" t="s">
        <v>550</v>
      </c>
      <c r="Q419" s="389"/>
      <c r="R419" s="391" t="s">
        <v>550</v>
      </c>
      <c r="S419" s="388"/>
      <c r="T419" s="391" t="s">
        <v>550</v>
      </c>
      <c r="U419" s="388"/>
      <c r="V419" s="391" t="s">
        <v>550</v>
      </c>
      <c r="W419" s="388"/>
      <c r="X419" s="391" t="s">
        <v>550</v>
      </c>
      <c r="Y419" s="1"/>
      <c r="Z419" s="3" t="s">
        <v>550</v>
      </c>
      <c r="AA419" s="1"/>
      <c r="AB419" s="3" t="s">
        <v>550</v>
      </c>
    </row>
    <row r="420" spans="1:28" s="7" customFormat="1" ht="22.5" hidden="1">
      <c r="A420" s="70" t="s">
        <v>601</v>
      </c>
      <c r="B420" s="133" t="s">
        <v>603</v>
      </c>
      <c r="C420" s="53"/>
      <c r="D420" s="17" t="s">
        <v>604</v>
      </c>
      <c r="E420" s="391"/>
      <c r="F420" s="391" t="s">
        <v>550</v>
      </c>
      <c r="G420" s="391"/>
      <c r="H420" s="391" t="s">
        <v>550</v>
      </c>
      <c r="I420" s="391"/>
      <c r="J420" s="391" t="s">
        <v>550</v>
      </c>
      <c r="K420" s="391"/>
      <c r="L420" s="391" t="s">
        <v>550</v>
      </c>
      <c r="M420" s="391"/>
      <c r="N420" s="391" t="s">
        <v>550</v>
      </c>
      <c r="O420" s="391"/>
      <c r="P420" s="3" t="s">
        <v>550</v>
      </c>
      <c r="Q420" s="389"/>
      <c r="R420" s="391" t="s">
        <v>550</v>
      </c>
      <c r="S420" s="388"/>
      <c r="T420" s="391" t="s">
        <v>550</v>
      </c>
      <c r="U420" s="388"/>
      <c r="V420" s="391" t="s">
        <v>550</v>
      </c>
      <c r="W420" s="388"/>
      <c r="X420" s="391" t="s">
        <v>550</v>
      </c>
      <c r="Y420" s="1"/>
      <c r="Z420" s="3" t="s">
        <v>550</v>
      </c>
      <c r="AA420" s="1"/>
      <c r="AB420" s="3" t="s">
        <v>550</v>
      </c>
    </row>
    <row r="421" spans="1:28" s="7" customFormat="1" ht="22.5" hidden="1">
      <c r="A421" s="154" t="s">
        <v>136</v>
      </c>
      <c r="B421" s="133" t="s">
        <v>606</v>
      </c>
      <c r="C421" s="53"/>
      <c r="D421" s="17" t="s">
        <v>608</v>
      </c>
      <c r="E421" s="391"/>
      <c r="F421" s="391" t="s">
        <v>550</v>
      </c>
      <c r="G421" s="391"/>
      <c r="H421" s="391" t="s">
        <v>550</v>
      </c>
      <c r="I421" s="391"/>
      <c r="J421" s="391" t="s">
        <v>550</v>
      </c>
      <c r="K421" s="391"/>
      <c r="L421" s="391" t="s">
        <v>550</v>
      </c>
      <c r="M421" s="391"/>
      <c r="N421" s="391" t="s">
        <v>550</v>
      </c>
      <c r="O421" s="391"/>
      <c r="P421" s="3" t="s">
        <v>550</v>
      </c>
      <c r="Q421" s="389"/>
      <c r="R421" s="391" t="s">
        <v>550</v>
      </c>
      <c r="S421" s="388"/>
      <c r="T421" s="391" t="s">
        <v>550</v>
      </c>
      <c r="U421" s="388"/>
      <c r="V421" s="391" t="s">
        <v>550</v>
      </c>
      <c r="W421" s="388"/>
      <c r="X421" s="391" t="s">
        <v>550</v>
      </c>
      <c r="Y421" s="1"/>
      <c r="Z421" s="3" t="s">
        <v>550</v>
      </c>
      <c r="AA421" s="1"/>
      <c r="AB421" s="3" t="s">
        <v>550</v>
      </c>
    </row>
    <row r="422" spans="1:28" s="7" customFormat="1" ht="22.5" hidden="1">
      <c r="A422" s="70" t="s">
        <v>735</v>
      </c>
      <c r="B422" s="133"/>
      <c r="C422" s="53"/>
      <c r="D422" s="17"/>
      <c r="E422" s="391"/>
      <c r="F422" s="391"/>
      <c r="G422" s="391"/>
      <c r="H422" s="391"/>
      <c r="I422" s="391"/>
      <c r="J422" s="391"/>
      <c r="K422" s="391"/>
      <c r="L422" s="391"/>
      <c r="M422" s="391"/>
      <c r="N422" s="391"/>
      <c r="O422" s="391"/>
      <c r="P422" s="3"/>
      <c r="Q422" s="389"/>
      <c r="R422" s="391"/>
      <c r="S422" s="388"/>
      <c r="T422" s="391"/>
      <c r="U422" s="388"/>
      <c r="V422" s="391"/>
      <c r="W422" s="388"/>
      <c r="X422" s="391"/>
      <c r="Y422" s="1"/>
      <c r="Z422" s="3"/>
      <c r="AA422" s="1"/>
      <c r="AB422" s="3"/>
    </row>
    <row r="423" spans="1:28" s="7" customFormat="1" ht="22.5" hidden="1">
      <c r="A423" s="70" t="s">
        <v>736</v>
      </c>
      <c r="B423" s="133" t="s">
        <v>605</v>
      </c>
      <c r="C423" s="53"/>
      <c r="D423" s="17" t="s">
        <v>608</v>
      </c>
      <c r="E423" s="391"/>
      <c r="F423" s="391" t="s">
        <v>550</v>
      </c>
      <c r="G423" s="391"/>
      <c r="H423" s="391" t="s">
        <v>550</v>
      </c>
      <c r="I423" s="391"/>
      <c r="J423" s="391" t="s">
        <v>550</v>
      </c>
      <c r="K423" s="391"/>
      <c r="L423" s="391" t="s">
        <v>550</v>
      </c>
      <c r="M423" s="391"/>
      <c r="N423" s="391" t="s">
        <v>550</v>
      </c>
      <c r="O423" s="391"/>
      <c r="P423" s="3" t="s">
        <v>550</v>
      </c>
      <c r="Q423" s="389"/>
      <c r="R423" s="391" t="s">
        <v>550</v>
      </c>
      <c r="S423" s="388"/>
      <c r="T423" s="391" t="s">
        <v>550</v>
      </c>
      <c r="U423" s="388"/>
      <c r="V423" s="391" t="s">
        <v>550</v>
      </c>
      <c r="W423" s="388"/>
      <c r="X423" s="391" t="s">
        <v>550</v>
      </c>
      <c r="Y423" s="1"/>
      <c r="Z423" s="3" t="s">
        <v>550</v>
      </c>
      <c r="AA423" s="1"/>
      <c r="AB423" s="3" t="s">
        <v>550</v>
      </c>
    </row>
    <row r="424" spans="1:28" s="7" customFormat="1" ht="22.5" hidden="1">
      <c r="A424" s="70" t="s">
        <v>601</v>
      </c>
      <c r="B424" s="133" t="s">
        <v>607</v>
      </c>
      <c r="C424" s="53"/>
      <c r="D424" s="17" t="s">
        <v>608</v>
      </c>
      <c r="E424" s="391"/>
      <c r="F424" s="391" t="s">
        <v>550</v>
      </c>
      <c r="G424" s="391"/>
      <c r="H424" s="391" t="s">
        <v>550</v>
      </c>
      <c r="I424" s="391"/>
      <c r="J424" s="391" t="s">
        <v>550</v>
      </c>
      <c r="K424" s="391"/>
      <c r="L424" s="391" t="s">
        <v>550</v>
      </c>
      <c r="M424" s="391"/>
      <c r="N424" s="391" t="s">
        <v>550</v>
      </c>
      <c r="O424" s="391"/>
      <c r="P424" s="3" t="s">
        <v>550</v>
      </c>
      <c r="Q424" s="389"/>
      <c r="R424" s="391" t="s">
        <v>550</v>
      </c>
      <c r="S424" s="388"/>
      <c r="T424" s="391" t="s">
        <v>550</v>
      </c>
      <c r="U424" s="388"/>
      <c r="V424" s="391" t="s">
        <v>550</v>
      </c>
      <c r="W424" s="388"/>
      <c r="X424" s="391" t="s">
        <v>550</v>
      </c>
      <c r="Y424" s="1"/>
      <c r="Z424" s="3" t="s">
        <v>550</v>
      </c>
      <c r="AA424" s="1"/>
      <c r="AB424" s="3" t="s">
        <v>550</v>
      </c>
    </row>
    <row r="425" spans="1:28" s="218" customFormat="1" ht="24">
      <c r="A425" s="154" t="s">
        <v>137</v>
      </c>
      <c r="B425" s="131" t="s">
        <v>609</v>
      </c>
      <c r="C425" s="219"/>
      <c r="D425" s="92" t="s">
        <v>612</v>
      </c>
      <c r="E425" s="402">
        <f>69664800-E25</f>
        <v>65212600</v>
      </c>
      <c r="F425" s="394" t="s">
        <v>550</v>
      </c>
      <c r="G425" s="394"/>
      <c r="H425" s="394" t="s">
        <v>550</v>
      </c>
      <c r="I425" s="394"/>
      <c r="J425" s="394" t="s">
        <v>550</v>
      </c>
      <c r="K425" s="394"/>
      <c r="L425" s="394" t="s">
        <v>550</v>
      </c>
      <c r="M425" s="394"/>
      <c r="N425" s="394" t="s">
        <v>550</v>
      </c>
      <c r="O425" s="394"/>
      <c r="P425" s="212" t="s">
        <v>550</v>
      </c>
      <c r="Q425" s="393">
        <f>W425</f>
        <v>64901591.08</v>
      </c>
      <c r="R425" s="394" t="s">
        <v>550</v>
      </c>
      <c r="S425" s="395"/>
      <c r="T425" s="394" t="s">
        <v>550</v>
      </c>
      <c r="U425" s="395"/>
      <c r="V425" s="394" t="s">
        <v>550</v>
      </c>
      <c r="W425" s="381">
        <f>69353730.5-W25</f>
        <v>64901591.08</v>
      </c>
      <c r="X425" s="394" t="s">
        <v>550</v>
      </c>
      <c r="Y425" s="214"/>
      <c r="Z425" s="212" t="s">
        <v>550</v>
      </c>
      <c r="AA425" s="214"/>
      <c r="AB425" s="212" t="s">
        <v>550</v>
      </c>
    </row>
    <row r="426" spans="1:28" s="7" customFormat="1" ht="24">
      <c r="A426" s="70" t="s">
        <v>737</v>
      </c>
      <c r="B426" s="133"/>
      <c r="C426" s="53"/>
      <c r="D426" s="17"/>
      <c r="E426" s="391"/>
      <c r="F426" s="391"/>
      <c r="G426" s="391"/>
      <c r="H426" s="391"/>
      <c r="I426" s="391"/>
      <c r="J426" s="391"/>
      <c r="K426" s="391"/>
      <c r="L426" s="391"/>
      <c r="M426" s="391"/>
      <c r="N426" s="391"/>
      <c r="O426" s="391"/>
      <c r="P426" s="3"/>
      <c r="Q426" s="384"/>
      <c r="R426" s="375"/>
      <c r="S426" s="375"/>
      <c r="T426" s="375"/>
      <c r="U426" s="375"/>
      <c r="V426" s="375"/>
      <c r="W426" s="375"/>
      <c r="X426" s="375"/>
      <c r="Y426" s="1"/>
      <c r="Z426" s="3"/>
      <c r="AA426" s="1"/>
      <c r="AB426" s="3"/>
    </row>
    <row r="427" spans="1:28" s="7" customFormat="1" ht="24">
      <c r="A427" s="70" t="s">
        <v>738</v>
      </c>
      <c r="B427" s="133" t="s">
        <v>610</v>
      </c>
      <c r="C427" s="53"/>
      <c r="D427" s="17" t="s">
        <v>612</v>
      </c>
      <c r="E427" s="403"/>
      <c r="F427" s="391" t="s">
        <v>550</v>
      </c>
      <c r="G427" s="391"/>
      <c r="H427" s="391" t="s">
        <v>550</v>
      </c>
      <c r="I427" s="391"/>
      <c r="J427" s="391" t="s">
        <v>550</v>
      </c>
      <c r="K427" s="391"/>
      <c r="L427" s="391" t="s">
        <v>550</v>
      </c>
      <c r="M427" s="391"/>
      <c r="N427" s="391" t="s">
        <v>550</v>
      </c>
      <c r="O427" s="391"/>
      <c r="P427" s="3" t="s">
        <v>550</v>
      </c>
      <c r="Q427" s="384"/>
      <c r="R427" s="391" t="s">
        <v>550</v>
      </c>
      <c r="S427" s="388"/>
      <c r="T427" s="391" t="s">
        <v>550</v>
      </c>
      <c r="U427" s="388"/>
      <c r="V427" s="391" t="s">
        <v>550</v>
      </c>
      <c r="W427" s="375"/>
      <c r="X427" s="391" t="s">
        <v>550</v>
      </c>
      <c r="Y427" s="1"/>
      <c r="Z427" s="3" t="s">
        <v>550</v>
      </c>
      <c r="AA427" s="1"/>
      <c r="AB427" s="3" t="s">
        <v>550</v>
      </c>
    </row>
    <row r="428" spans="1:28" s="7" customFormat="1" ht="24">
      <c r="A428" s="70" t="s">
        <v>601</v>
      </c>
      <c r="B428" s="133" t="s">
        <v>611</v>
      </c>
      <c r="C428" s="53"/>
      <c r="D428" s="17" t="s">
        <v>612</v>
      </c>
      <c r="E428" s="391"/>
      <c r="F428" s="391" t="s">
        <v>550</v>
      </c>
      <c r="G428" s="391"/>
      <c r="H428" s="391" t="s">
        <v>550</v>
      </c>
      <c r="I428" s="391"/>
      <c r="J428" s="391" t="s">
        <v>550</v>
      </c>
      <c r="K428" s="391"/>
      <c r="L428" s="391" t="s">
        <v>550</v>
      </c>
      <c r="M428" s="391"/>
      <c r="N428" s="391" t="s">
        <v>550</v>
      </c>
      <c r="O428" s="391"/>
      <c r="P428" s="3" t="s">
        <v>550</v>
      </c>
      <c r="Q428" s="384"/>
      <c r="R428" s="391" t="s">
        <v>550</v>
      </c>
      <c r="S428" s="388"/>
      <c r="T428" s="391" t="s">
        <v>550</v>
      </c>
      <c r="U428" s="388"/>
      <c r="V428" s="391" t="s">
        <v>550</v>
      </c>
      <c r="W428" s="375"/>
      <c r="X428" s="391" t="s">
        <v>550</v>
      </c>
      <c r="Y428" s="1"/>
      <c r="Z428" s="3" t="s">
        <v>550</v>
      </c>
      <c r="AA428" s="1"/>
      <c r="AB428" s="3" t="s">
        <v>550</v>
      </c>
    </row>
    <row r="429" spans="1:28" s="7" customFormat="1" ht="22.5" hidden="1">
      <c r="A429" s="154" t="s">
        <v>138</v>
      </c>
      <c r="B429" s="133" t="s">
        <v>613</v>
      </c>
      <c r="C429" s="53"/>
      <c r="D429" s="17" t="s">
        <v>616</v>
      </c>
      <c r="E429" s="391"/>
      <c r="F429" s="391" t="s">
        <v>550</v>
      </c>
      <c r="G429" s="391"/>
      <c r="H429" s="391" t="s">
        <v>550</v>
      </c>
      <c r="I429" s="391"/>
      <c r="J429" s="391" t="s">
        <v>550</v>
      </c>
      <c r="K429" s="391"/>
      <c r="L429" s="391" t="s">
        <v>550</v>
      </c>
      <c r="M429" s="391"/>
      <c r="N429" s="391" t="s">
        <v>550</v>
      </c>
      <c r="O429" s="391"/>
      <c r="P429" s="3" t="s">
        <v>550</v>
      </c>
      <c r="Q429" s="210"/>
      <c r="R429" s="3" t="s">
        <v>550</v>
      </c>
      <c r="S429" s="1"/>
      <c r="T429" s="3" t="s">
        <v>550</v>
      </c>
      <c r="U429" s="1"/>
      <c r="V429" s="3" t="s">
        <v>550</v>
      </c>
      <c r="W429" s="209"/>
      <c r="X429" s="3" t="s">
        <v>550</v>
      </c>
      <c r="Y429" s="1"/>
      <c r="Z429" s="3" t="s">
        <v>550</v>
      </c>
      <c r="AA429" s="1"/>
      <c r="AB429" s="3" t="s">
        <v>550</v>
      </c>
    </row>
    <row r="430" spans="1:28" s="7" customFormat="1" ht="22.5" hidden="1">
      <c r="A430" s="70" t="s">
        <v>735</v>
      </c>
      <c r="B430" s="133"/>
      <c r="C430" s="53"/>
      <c r="D430" s="17"/>
      <c r="E430" s="391"/>
      <c r="F430" s="391"/>
      <c r="G430" s="391"/>
      <c r="H430" s="391"/>
      <c r="I430" s="391"/>
      <c r="J430" s="391"/>
      <c r="K430" s="391"/>
      <c r="L430" s="391"/>
      <c r="M430" s="391"/>
      <c r="N430" s="391"/>
      <c r="O430" s="391"/>
      <c r="P430" s="3"/>
      <c r="Q430" s="210"/>
      <c r="R430" s="3"/>
      <c r="S430" s="1"/>
      <c r="T430" s="3"/>
      <c r="U430" s="1"/>
      <c r="V430" s="3"/>
      <c r="W430" s="209"/>
      <c r="X430" s="3"/>
      <c r="Y430" s="1"/>
      <c r="Z430" s="3"/>
      <c r="AA430" s="1"/>
      <c r="AB430" s="3"/>
    </row>
    <row r="431" spans="1:28" s="7" customFormat="1" ht="22.5" hidden="1">
      <c r="A431" s="70" t="s">
        <v>731</v>
      </c>
      <c r="B431" s="133" t="s">
        <v>614</v>
      </c>
      <c r="C431" s="53"/>
      <c r="D431" s="17" t="s">
        <v>616</v>
      </c>
      <c r="E431" s="391"/>
      <c r="F431" s="391" t="s">
        <v>550</v>
      </c>
      <c r="G431" s="391"/>
      <c r="H431" s="391" t="s">
        <v>550</v>
      </c>
      <c r="I431" s="391"/>
      <c r="J431" s="391" t="s">
        <v>550</v>
      </c>
      <c r="K431" s="391"/>
      <c r="L431" s="391" t="s">
        <v>550</v>
      </c>
      <c r="M431" s="391"/>
      <c r="N431" s="391" t="s">
        <v>550</v>
      </c>
      <c r="O431" s="391"/>
      <c r="P431" s="3" t="s">
        <v>550</v>
      </c>
      <c r="Q431" s="210"/>
      <c r="R431" s="3" t="s">
        <v>550</v>
      </c>
      <c r="S431" s="1"/>
      <c r="T431" s="3" t="s">
        <v>550</v>
      </c>
      <c r="U431" s="1"/>
      <c r="V431" s="3" t="s">
        <v>550</v>
      </c>
      <c r="W431" s="209"/>
      <c r="X431" s="3" t="s">
        <v>550</v>
      </c>
      <c r="Y431" s="1"/>
      <c r="Z431" s="3" t="s">
        <v>550</v>
      </c>
      <c r="AA431" s="1"/>
      <c r="AB431" s="3" t="s">
        <v>550</v>
      </c>
    </row>
    <row r="432" spans="1:28" s="7" customFormat="1" ht="22.5" hidden="1">
      <c r="A432" s="70" t="s">
        <v>601</v>
      </c>
      <c r="B432" s="133" t="s">
        <v>615</v>
      </c>
      <c r="C432" s="53"/>
      <c r="D432" s="17" t="s">
        <v>616</v>
      </c>
      <c r="E432" s="391"/>
      <c r="F432" s="391" t="s">
        <v>550</v>
      </c>
      <c r="G432" s="391"/>
      <c r="H432" s="391" t="s">
        <v>550</v>
      </c>
      <c r="I432" s="391"/>
      <c r="J432" s="391" t="s">
        <v>550</v>
      </c>
      <c r="K432" s="391"/>
      <c r="L432" s="391" t="s">
        <v>550</v>
      </c>
      <c r="M432" s="391"/>
      <c r="N432" s="391" t="s">
        <v>550</v>
      </c>
      <c r="O432" s="391"/>
      <c r="P432" s="3" t="s">
        <v>550</v>
      </c>
      <c r="Q432" s="210"/>
      <c r="R432" s="3" t="s">
        <v>550</v>
      </c>
      <c r="S432" s="1"/>
      <c r="T432" s="3" t="s">
        <v>550</v>
      </c>
      <c r="U432" s="1"/>
      <c r="V432" s="3" t="s">
        <v>550</v>
      </c>
      <c r="W432" s="209"/>
      <c r="X432" s="3" t="s">
        <v>550</v>
      </c>
      <c r="Y432" s="1"/>
      <c r="Z432" s="3" t="s">
        <v>550</v>
      </c>
      <c r="AA432" s="1"/>
      <c r="AB432" s="3" t="s">
        <v>550</v>
      </c>
    </row>
    <row r="433" spans="1:28" s="7" customFormat="1" ht="22.5" hidden="1">
      <c r="A433" s="154" t="s">
        <v>139</v>
      </c>
      <c r="B433" s="133" t="s">
        <v>617</v>
      </c>
      <c r="C433" s="53"/>
      <c r="D433" s="17" t="s">
        <v>620</v>
      </c>
      <c r="E433" s="391"/>
      <c r="F433" s="391" t="s">
        <v>550</v>
      </c>
      <c r="G433" s="391"/>
      <c r="H433" s="391" t="s">
        <v>550</v>
      </c>
      <c r="I433" s="391"/>
      <c r="J433" s="391" t="s">
        <v>550</v>
      </c>
      <c r="K433" s="391"/>
      <c r="L433" s="391" t="s">
        <v>550</v>
      </c>
      <c r="M433" s="391"/>
      <c r="N433" s="391" t="s">
        <v>550</v>
      </c>
      <c r="O433" s="391"/>
      <c r="P433" s="3" t="s">
        <v>550</v>
      </c>
      <c r="Q433" s="210"/>
      <c r="R433" s="3" t="s">
        <v>550</v>
      </c>
      <c r="S433" s="1"/>
      <c r="T433" s="3" t="s">
        <v>550</v>
      </c>
      <c r="U433" s="1"/>
      <c r="V433" s="3" t="s">
        <v>550</v>
      </c>
      <c r="W433" s="209"/>
      <c r="X433" s="3" t="s">
        <v>550</v>
      </c>
      <c r="Y433" s="1"/>
      <c r="Z433" s="3" t="s">
        <v>550</v>
      </c>
      <c r="AA433" s="1"/>
      <c r="AB433" s="3" t="s">
        <v>550</v>
      </c>
    </row>
    <row r="434" spans="1:28" s="7" customFormat="1" ht="22.5" hidden="1">
      <c r="A434" s="70" t="s">
        <v>739</v>
      </c>
      <c r="B434" s="133"/>
      <c r="C434" s="53"/>
      <c r="D434" s="17"/>
      <c r="E434" s="391"/>
      <c r="F434" s="391"/>
      <c r="G434" s="391"/>
      <c r="H434" s="391"/>
      <c r="I434" s="391"/>
      <c r="J434" s="391"/>
      <c r="K434" s="391"/>
      <c r="L434" s="391"/>
      <c r="M434" s="391"/>
      <c r="N434" s="391"/>
      <c r="O434" s="391"/>
      <c r="P434" s="3"/>
      <c r="Q434" s="210"/>
      <c r="R434" s="3"/>
      <c r="S434" s="1"/>
      <c r="T434" s="3"/>
      <c r="U434" s="1"/>
      <c r="V434" s="3"/>
      <c r="W434" s="209"/>
      <c r="X434" s="3"/>
      <c r="Y434" s="1"/>
      <c r="Z434" s="3"/>
      <c r="AA434" s="1"/>
      <c r="AB434" s="3"/>
    </row>
    <row r="435" spans="1:28" s="7" customFormat="1" ht="22.5" hidden="1">
      <c r="A435" s="70" t="s">
        <v>731</v>
      </c>
      <c r="B435" s="133" t="s">
        <v>618</v>
      </c>
      <c r="C435" s="53"/>
      <c r="D435" s="17" t="s">
        <v>620</v>
      </c>
      <c r="E435" s="391"/>
      <c r="F435" s="391" t="s">
        <v>550</v>
      </c>
      <c r="G435" s="391"/>
      <c r="H435" s="391" t="s">
        <v>550</v>
      </c>
      <c r="I435" s="391"/>
      <c r="J435" s="391" t="s">
        <v>550</v>
      </c>
      <c r="K435" s="391"/>
      <c r="L435" s="391" t="s">
        <v>550</v>
      </c>
      <c r="M435" s="391"/>
      <c r="N435" s="391" t="s">
        <v>550</v>
      </c>
      <c r="O435" s="391"/>
      <c r="P435" s="3" t="s">
        <v>550</v>
      </c>
      <c r="Q435" s="210"/>
      <c r="R435" s="3" t="s">
        <v>550</v>
      </c>
      <c r="S435" s="1"/>
      <c r="T435" s="3" t="s">
        <v>550</v>
      </c>
      <c r="U435" s="1"/>
      <c r="V435" s="3" t="s">
        <v>550</v>
      </c>
      <c r="W435" s="209"/>
      <c r="X435" s="3" t="s">
        <v>550</v>
      </c>
      <c r="Y435" s="1"/>
      <c r="Z435" s="3" t="s">
        <v>550</v>
      </c>
      <c r="AA435" s="1"/>
      <c r="AB435" s="3" t="s">
        <v>550</v>
      </c>
    </row>
    <row r="436" spans="1:28" s="7" customFormat="1" ht="22.5" hidden="1">
      <c r="A436" s="70" t="s">
        <v>601</v>
      </c>
      <c r="B436" s="133" t="s">
        <v>619</v>
      </c>
      <c r="C436" s="53"/>
      <c r="D436" s="17" t="s">
        <v>620</v>
      </c>
      <c r="E436" s="391"/>
      <c r="F436" s="391" t="s">
        <v>550</v>
      </c>
      <c r="G436" s="391"/>
      <c r="H436" s="391" t="s">
        <v>550</v>
      </c>
      <c r="I436" s="391"/>
      <c r="J436" s="391" t="s">
        <v>550</v>
      </c>
      <c r="K436" s="391"/>
      <c r="L436" s="391" t="s">
        <v>550</v>
      </c>
      <c r="M436" s="391"/>
      <c r="N436" s="391" t="s">
        <v>550</v>
      </c>
      <c r="O436" s="391"/>
      <c r="P436" s="3" t="s">
        <v>550</v>
      </c>
      <c r="Q436" s="210"/>
      <c r="R436" s="3" t="s">
        <v>550</v>
      </c>
      <c r="S436" s="1"/>
      <c r="T436" s="3" t="s">
        <v>550</v>
      </c>
      <c r="U436" s="1"/>
      <c r="V436" s="3" t="s">
        <v>550</v>
      </c>
      <c r="W436" s="209"/>
      <c r="X436" s="3" t="s">
        <v>550</v>
      </c>
      <c r="Y436" s="1"/>
      <c r="Z436" s="3" t="s">
        <v>550</v>
      </c>
      <c r="AA436" s="1"/>
      <c r="AB436" s="3" t="s">
        <v>550</v>
      </c>
    </row>
    <row r="437" spans="1:28" s="218" customFormat="1" ht="23.25" hidden="1">
      <c r="A437" s="154" t="s">
        <v>141</v>
      </c>
      <c r="B437" s="131" t="s">
        <v>267</v>
      </c>
      <c r="C437" s="219"/>
      <c r="D437" s="92" t="s">
        <v>464</v>
      </c>
      <c r="E437" s="394"/>
      <c r="F437" s="394" t="s">
        <v>550</v>
      </c>
      <c r="G437" s="394"/>
      <c r="H437" s="394" t="s">
        <v>550</v>
      </c>
      <c r="I437" s="394"/>
      <c r="J437" s="394" t="s">
        <v>550</v>
      </c>
      <c r="K437" s="394"/>
      <c r="L437" s="394" t="s">
        <v>550</v>
      </c>
      <c r="M437" s="394"/>
      <c r="N437" s="394" t="s">
        <v>550</v>
      </c>
      <c r="O437" s="394"/>
      <c r="P437" s="212" t="s">
        <v>550</v>
      </c>
      <c r="Q437" s="217">
        <f>W437</f>
        <v>0</v>
      </c>
      <c r="R437" s="212" t="s">
        <v>550</v>
      </c>
      <c r="S437" s="214"/>
      <c r="T437" s="212" t="s">
        <v>550</v>
      </c>
      <c r="U437" s="214"/>
      <c r="V437" s="212" t="s">
        <v>550</v>
      </c>
      <c r="W437" s="213"/>
      <c r="X437" s="212" t="s">
        <v>550</v>
      </c>
      <c r="Y437" s="214"/>
      <c r="Z437" s="212" t="s">
        <v>550</v>
      </c>
      <c r="AA437" s="214"/>
      <c r="AB437" s="212" t="s">
        <v>550</v>
      </c>
    </row>
    <row r="438" spans="1:28" s="7" customFormat="1" ht="22.5" hidden="1">
      <c r="A438" s="70" t="s">
        <v>740</v>
      </c>
      <c r="B438" s="133"/>
      <c r="C438" s="53"/>
      <c r="D438" s="17"/>
      <c r="E438" s="391"/>
      <c r="F438" s="391"/>
      <c r="G438" s="391"/>
      <c r="H438" s="391"/>
      <c r="I438" s="391"/>
      <c r="J438" s="391"/>
      <c r="K438" s="391"/>
      <c r="L438" s="391"/>
      <c r="M438" s="391"/>
      <c r="N438" s="391"/>
      <c r="O438" s="391"/>
      <c r="P438" s="3"/>
      <c r="Q438" s="210"/>
      <c r="R438" s="3"/>
      <c r="S438" s="1"/>
      <c r="T438" s="3"/>
      <c r="U438" s="1"/>
      <c r="V438" s="3"/>
      <c r="W438" s="209"/>
      <c r="X438" s="3"/>
      <c r="Y438" s="1"/>
      <c r="Z438" s="3"/>
      <c r="AA438" s="1"/>
      <c r="AB438" s="3"/>
    </row>
    <row r="439" spans="1:28" s="7" customFormat="1" ht="22.5" hidden="1">
      <c r="A439" s="70" t="s">
        <v>741</v>
      </c>
      <c r="B439" s="133" t="s">
        <v>268</v>
      </c>
      <c r="C439" s="53"/>
      <c r="D439" s="17" t="s">
        <v>464</v>
      </c>
      <c r="E439" s="391"/>
      <c r="F439" s="391" t="s">
        <v>550</v>
      </c>
      <c r="G439" s="391"/>
      <c r="H439" s="391" t="s">
        <v>550</v>
      </c>
      <c r="I439" s="391"/>
      <c r="J439" s="391" t="s">
        <v>550</v>
      </c>
      <c r="K439" s="391"/>
      <c r="L439" s="391" t="s">
        <v>550</v>
      </c>
      <c r="M439" s="391"/>
      <c r="N439" s="391" t="s">
        <v>550</v>
      </c>
      <c r="O439" s="391"/>
      <c r="P439" s="3" t="s">
        <v>550</v>
      </c>
      <c r="Q439" s="210">
        <f>Q437</f>
        <v>0</v>
      </c>
      <c r="R439" s="3" t="s">
        <v>550</v>
      </c>
      <c r="S439" s="1"/>
      <c r="T439" s="3" t="s">
        <v>550</v>
      </c>
      <c r="U439" s="1"/>
      <c r="V439" s="3" t="s">
        <v>550</v>
      </c>
      <c r="W439" s="209"/>
      <c r="X439" s="3" t="s">
        <v>550</v>
      </c>
      <c r="Y439" s="1"/>
      <c r="Z439" s="3" t="s">
        <v>550</v>
      </c>
      <c r="AA439" s="1"/>
      <c r="AB439" s="3" t="s">
        <v>550</v>
      </c>
    </row>
    <row r="440" spans="1:28" ht="22.5" hidden="1">
      <c r="A440" s="155" t="s">
        <v>601</v>
      </c>
      <c r="B440" s="133" t="s">
        <v>269</v>
      </c>
      <c r="C440" s="53"/>
      <c r="D440" s="17" t="s">
        <v>464</v>
      </c>
      <c r="E440" s="391"/>
      <c r="F440" s="391" t="s">
        <v>550</v>
      </c>
      <c r="G440" s="391"/>
      <c r="H440" s="391" t="s">
        <v>550</v>
      </c>
      <c r="I440" s="391"/>
      <c r="J440" s="391" t="s">
        <v>550</v>
      </c>
      <c r="K440" s="391"/>
      <c r="L440" s="391" t="s">
        <v>550</v>
      </c>
      <c r="M440" s="391"/>
      <c r="N440" s="391" t="s">
        <v>550</v>
      </c>
      <c r="O440" s="391"/>
      <c r="P440" s="3" t="s">
        <v>550</v>
      </c>
      <c r="Q440" s="210"/>
      <c r="R440" s="3" t="s">
        <v>550</v>
      </c>
      <c r="S440" s="1"/>
      <c r="T440" s="3" t="s">
        <v>550</v>
      </c>
      <c r="U440" s="1"/>
      <c r="V440" s="3" t="s">
        <v>550</v>
      </c>
      <c r="W440" s="209"/>
      <c r="X440" s="3" t="s">
        <v>550</v>
      </c>
      <c r="Y440" s="1"/>
      <c r="Z440" s="3" t="s">
        <v>550</v>
      </c>
      <c r="AA440" s="1"/>
      <c r="AB440" s="3" t="s">
        <v>550</v>
      </c>
    </row>
    <row r="441" spans="1:28" ht="14.25">
      <c r="A441" s="149"/>
      <c r="B441" s="150"/>
      <c r="C441" s="151"/>
      <c r="D441" s="152"/>
      <c r="E441" s="404"/>
      <c r="F441" s="404"/>
      <c r="G441" s="404"/>
      <c r="H441" s="404"/>
      <c r="I441" s="404"/>
      <c r="J441" s="404"/>
      <c r="K441" s="404"/>
      <c r="L441" s="404"/>
      <c r="M441" s="404"/>
      <c r="N441" s="404"/>
      <c r="O441" s="404"/>
      <c r="P441" s="27"/>
      <c r="Q441" s="68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s="7" customFormat="1" ht="12.75">
      <c r="A442" s="70"/>
      <c r="B442" s="71"/>
      <c r="C442" s="44"/>
      <c r="D442" s="45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68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s="7" customFormat="1" ht="12.75">
      <c r="A443" s="49" t="s">
        <v>908</v>
      </c>
      <c r="B443" s="63"/>
      <c r="C443" s="63"/>
      <c r="D443" s="62"/>
      <c r="E443" s="63"/>
      <c r="F443" s="46" t="s">
        <v>431</v>
      </c>
      <c r="G443" s="61"/>
      <c r="H443" s="61"/>
      <c r="I443" s="63"/>
      <c r="J443" s="62"/>
      <c r="K443" s="63"/>
      <c r="L443" s="156" t="s">
        <v>909</v>
      </c>
      <c r="M443" s="27"/>
      <c r="N443" s="27"/>
      <c r="O443" s="27"/>
      <c r="P443" s="27"/>
      <c r="Q443" s="68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s="7" customFormat="1" ht="12.75">
      <c r="A444" s="70"/>
      <c r="B444" s="71"/>
      <c r="C444" s="44"/>
      <c r="D444" s="45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68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15" s="63" customFormat="1" ht="12.75">
      <c r="A445" s="49" t="s">
        <v>910</v>
      </c>
      <c r="F445" s="46" t="s">
        <v>431</v>
      </c>
      <c r="L445" s="157" t="s">
        <v>911</v>
      </c>
      <c r="M445" s="62"/>
      <c r="N445" s="62"/>
      <c r="O445" s="62"/>
    </row>
    <row r="446" spans="1:15" s="63" customFormat="1" ht="12.75">
      <c r="A446" s="64"/>
      <c r="D446" s="62"/>
      <c r="F446" s="495"/>
      <c r="G446" s="496"/>
      <c r="H446" s="496"/>
      <c r="J446" s="65"/>
      <c r="L446" s="497"/>
      <c r="M446" s="497"/>
      <c r="N446" s="497"/>
      <c r="O446" s="497"/>
    </row>
    <row r="447" spans="1:8" s="63" customFormat="1" ht="12.75">
      <c r="A447" s="66"/>
      <c r="D447" s="62"/>
      <c r="F447" s="47"/>
      <c r="G447" s="49"/>
      <c r="H447" s="49"/>
    </row>
    <row r="448" spans="3:4" ht="12.75">
      <c r="C448" s="67"/>
      <c r="D448" s="61"/>
    </row>
    <row r="449" spans="1:4" ht="12.75">
      <c r="A449" s="60" t="s">
        <v>432</v>
      </c>
      <c r="C449" s="67"/>
      <c r="D449" s="61"/>
    </row>
    <row r="450" ht="12.75">
      <c r="D450" s="61"/>
    </row>
    <row r="451" ht="12.75">
      <c r="D451" s="61"/>
    </row>
    <row r="452" ht="12.75">
      <c r="D452" s="61"/>
    </row>
    <row r="453" ht="16.5" customHeight="1">
      <c r="D453" s="61"/>
    </row>
    <row r="454" ht="12.75">
      <c r="D454" s="61"/>
    </row>
    <row r="455" ht="12.75">
      <c r="D455" s="61"/>
    </row>
    <row r="456" ht="12.75">
      <c r="D456" s="61"/>
    </row>
    <row r="457" ht="12.75">
      <c r="D457" s="61"/>
    </row>
    <row r="458" ht="12.75">
      <c r="D458" s="61"/>
    </row>
    <row r="459" ht="12.75">
      <c r="D459" s="61"/>
    </row>
    <row r="460" ht="12.75">
      <c r="D460" s="61"/>
    </row>
    <row r="461" ht="12.75">
      <c r="D461" s="61"/>
    </row>
    <row r="462" ht="12.75">
      <c r="D462" s="61"/>
    </row>
    <row r="463" ht="12.75">
      <c r="D463" s="61"/>
    </row>
  </sheetData>
  <sheetProtection/>
  <mergeCells count="33">
    <mergeCell ref="A10:A12"/>
    <mergeCell ref="B10:B12"/>
    <mergeCell ref="D10:D12"/>
    <mergeCell ref="E10:P10"/>
    <mergeCell ref="O11:P11"/>
    <mergeCell ref="K11:L11"/>
    <mergeCell ref="E11:F11"/>
    <mergeCell ref="AA11:AB11"/>
    <mergeCell ref="Q11:R11"/>
    <mergeCell ref="S11:T11"/>
    <mergeCell ref="F446:H446"/>
    <mergeCell ref="M11:N11"/>
    <mergeCell ref="L446:O446"/>
    <mergeCell ref="G11:H11"/>
    <mergeCell ref="I11:J11"/>
    <mergeCell ref="U11:V11"/>
    <mergeCell ref="B1:B3"/>
    <mergeCell ref="I1:W2"/>
    <mergeCell ref="O5:P5"/>
    <mergeCell ref="O8:P8"/>
    <mergeCell ref="O3:P3"/>
    <mergeCell ref="O6:P6"/>
    <mergeCell ref="O7:P7"/>
    <mergeCell ref="Q10:AB10"/>
    <mergeCell ref="W11:X11"/>
    <mergeCell ref="Y11:Z11"/>
    <mergeCell ref="AA2:AB2"/>
    <mergeCell ref="AA3:AB3"/>
    <mergeCell ref="AA4:AB4"/>
    <mergeCell ref="AA8:AB8"/>
    <mergeCell ref="AA5:AB5"/>
    <mergeCell ref="AA6:AB6"/>
    <mergeCell ref="AA7:AB7"/>
  </mergeCells>
  <printOptions/>
  <pageMargins left="0.3937007874015748" right="0.3937007874015748" top="0.15748031496062992" bottom="0.15748031496062992" header="0.15748031496062992" footer="0.15748031496062992"/>
  <pageSetup firstPageNumber="1" useFirstPageNumber="1" fitToHeight="2" fitToWidth="1" horizontalDpi="600" verticalDpi="600" orientation="landscape" paperSize="9" scale="49" r:id="rId3"/>
  <headerFooter alignWithMargins="0">
    <oddHeader xml:space="preserve">&amp;RФорма 0503387 страница &amp;P                                 </oddHeader>
  </headerFooter>
  <rowBreaks count="1" manualBreakCount="1">
    <brk id="398" max="2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4"/>
  <sheetViews>
    <sheetView zoomScalePageLayoutView="0" workbookViewId="0" topLeftCell="A112">
      <selection activeCell="J131" sqref="J13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1.875" style="0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979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2960100</v>
      </c>
      <c r="D11" s="233">
        <f aca="true" t="shared" si="0" ref="D11:J11">D12+D24+D29+D38+D54</f>
        <v>0</v>
      </c>
      <c r="E11" s="233">
        <f t="shared" si="0"/>
        <v>0</v>
      </c>
      <c r="F11" s="233">
        <f t="shared" si="0"/>
        <v>2960100</v>
      </c>
      <c r="G11" s="233">
        <f t="shared" si="0"/>
        <v>2959790.46</v>
      </c>
      <c r="H11" s="233">
        <f t="shared" si="0"/>
        <v>0</v>
      </c>
      <c r="I11" s="233">
        <f t="shared" si="0"/>
        <v>0</v>
      </c>
      <c r="J11" s="233">
        <f t="shared" si="0"/>
        <v>2959790.46</v>
      </c>
    </row>
    <row r="12" spans="1:10" s="158" customFormat="1" ht="65.25" customHeight="1">
      <c r="A12" s="163" t="s">
        <v>922</v>
      </c>
      <c r="B12" s="164" t="s">
        <v>923</v>
      </c>
      <c r="C12" s="165">
        <f aca="true" t="shared" si="1" ref="C12:J12">C13+C16+C17+C20+C21</f>
        <v>2960100</v>
      </c>
      <c r="D12" s="165">
        <f t="shared" si="1"/>
        <v>0</v>
      </c>
      <c r="E12" s="165">
        <f t="shared" si="1"/>
        <v>0</v>
      </c>
      <c r="F12" s="165">
        <f t="shared" si="1"/>
        <v>2960100</v>
      </c>
      <c r="G12" s="165">
        <f t="shared" si="1"/>
        <v>2959790.46</v>
      </c>
      <c r="H12" s="165">
        <f t="shared" si="1"/>
        <v>0</v>
      </c>
      <c r="I12" s="165">
        <f t="shared" si="1"/>
        <v>0</v>
      </c>
      <c r="J12" s="165">
        <f t="shared" si="1"/>
        <v>2959790.46</v>
      </c>
    </row>
    <row r="13" spans="1:10" s="170" customFormat="1" ht="12.75">
      <c r="A13" s="327" t="s">
        <v>924</v>
      </c>
      <c r="B13" s="238" t="s">
        <v>1066</v>
      </c>
      <c r="C13" s="167">
        <f>SUM(D13:F13)</f>
        <v>0</v>
      </c>
      <c r="D13" s="167"/>
      <c r="E13" s="167"/>
      <c r="F13" s="167"/>
      <c r="G13" s="167">
        <f>SUM(H13:J13)</f>
        <v>0</v>
      </c>
      <c r="H13" s="167"/>
      <c r="I13" s="167"/>
      <c r="J13" s="167"/>
    </row>
    <row r="14" spans="1:10" s="170" customFormat="1" ht="12.75">
      <c r="A14" s="408" t="s">
        <v>1067</v>
      </c>
      <c r="B14" s="238" t="s">
        <v>1068</v>
      </c>
      <c r="C14" s="167">
        <f>SUM(D14:F14)</f>
        <v>0</v>
      </c>
      <c r="D14" s="167"/>
      <c r="E14" s="167"/>
      <c r="F14" s="167"/>
      <c r="G14" s="167">
        <f>SUM(H14:J14)</f>
        <v>0</v>
      </c>
      <c r="H14" s="167"/>
      <c r="I14" s="167"/>
      <c r="J14" s="167"/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5"/>
      <c r="E15" s="195"/>
      <c r="F15" s="195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2" ref="C17:J17">SUM(C18:C19)</f>
        <v>0</v>
      </c>
      <c r="D17" s="167">
        <f t="shared" si="2"/>
        <v>0</v>
      </c>
      <c r="E17" s="167">
        <f t="shared" si="2"/>
        <v>0</v>
      </c>
      <c r="F17" s="167">
        <f t="shared" si="2"/>
        <v>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3" ref="C21:J21">SUM(C22:C23)</f>
        <v>2960100</v>
      </c>
      <c r="D21" s="169">
        <f t="shared" si="3"/>
        <v>0</v>
      </c>
      <c r="E21" s="169">
        <f t="shared" si="3"/>
        <v>0</v>
      </c>
      <c r="F21" s="169">
        <f t="shared" si="3"/>
        <v>2960100</v>
      </c>
      <c r="G21" s="169">
        <f t="shared" si="3"/>
        <v>2959790.46</v>
      </c>
      <c r="H21" s="169">
        <f t="shared" si="3"/>
        <v>0</v>
      </c>
      <c r="I21" s="169">
        <f t="shared" si="3"/>
        <v>0</v>
      </c>
      <c r="J21" s="169">
        <f t="shared" si="3"/>
        <v>2959790.46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2880800</v>
      </c>
      <c r="D22" s="182"/>
      <c r="E22" s="182"/>
      <c r="F22" s="180">
        <v>2880800</v>
      </c>
      <c r="G22" s="182">
        <f>SUM(H22:J22)</f>
        <v>2880567.33</v>
      </c>
      <c r="H22" s="182"/>
      <c r="I22" s="182"/>
      <c r="J22" s="182">
        <v>2880567.33</v>
      </c>
    </row>
    <row r="23" spans="1:10" s="190" customFormat="1" ht="12.75">
      <c r="A23" s="187" t="s">
        <v>962</v>
      </c>
      <c r="B23" s="242" t="s">
        <v>968</v>
      </c>
      <c r="C23" s="191">
        <f>SUM(D23:F23)</f>
        <v>79300</v>
      </c>
      <c r="D23" s="191"/>
      <c r="E23" s="191"/>
      <c r="F23" s="189">
        <v>79300</v>
      </c>
      <c r="G23" s="191">
        <f>SUM(H23:J23)</f>
        <v>79223.13</v>
      </c>
      <c r="H23" s="191"/>
      <c r="I23" s="191"/>
      <c r="J23" s="191">
        <v>79223.13</v>
      </c>
    </row>
    <row r="24" spans="1:10" s="158" customFormat="1" ht="25.5">
      <c r="A24" s="163" t="s">
        <v>930</v>
      </c>
      <c r="B24" s="243" t="s">
        <v>931</v>
      </c>
      <c r="C24" s="165">
        <f aca="true" t="shared" si="4" ref="C24:J24">C25+C26+C28</f>
        <v>0</v>
      </c>
      <c r="D24" s="165">
        <f>D25+D26+D28</f>
        <v>0</v>
      </c>
      <c r="E24" s="165">
        <f t="shared" si="4"/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5">
        <f t="shared" si="4"/>
        <v>0</v>
      </c>
    </row>
    <row r="25" spans="1:10" s="170" customFormat="1" ht="51">
      <c r="A25" s="327" t="s">
        <v>932</v>
      </c>
      <c r="B25" s="240" t="s">
        <v>934</v>
      </c>
      <c r="C25" s="169">
        <f>SUM(D25:F25)</f>
        <v>0</v>
      </c>
      <c r="D25" s="169"/>
      <c r="E25" s="169"/>
      <c r="F25" s="167"/>
      <c r="G25" s="169">
        <f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>SUM(D26:F26)</f>
        <v>0</v>
      </c>
      <c r="D26" s="169">
        <f>D27</f>
        <v>0</v>
      </c>
      <c r="E26" s="169">
        <f aca="true" t="shared" si="5" ref="E26:J26">E27</f>
        <v>0</v>
      </c>
      <c r="F26" s="169">
        <f t="shared" si="5"/>
        <v>0</v>
      </c>
      <c r="G26" s="169">
        <f>SUM(H26:J26)</f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</row>
    <row r="27" spans="1:10" s="190" customFormat="1" ht="15" customHeight="1">
      <c r="A27" s="187" t="s">
        <v>1024</v>
      </c>
      <c r="B27" s="242" t="s">
        <v>968</v>
      </c>
      <c r="C27" s="191">
        <f>SUM(D27:F27)</f>
        <v>0</v>
      </c>
      <c r="D27" s="191"/>
      <c r="E27" s="191"/>
      <c r="F27" s="189"/>
      <c r="G27" s="191">
        <f>SUM(H27:J27)</f>
        <v>0</v>
      </c>
      <c r="H27" s="191"/>
      <c r="I27" s="191"/>
      <c r="J27" s="191"/>
    </row>
    <row r="28" spans="1:10" s="170" customFormat="1" ht="38.25">
      <c r="A28" s="327" t="s">
        <v>935</v>
      </c>
      <c r="B28" s="240" t="s">
        <v>936</v>
      </c>
      <c r="C28" s="169">
        <f>SUM(D28:F28)</f>
        <v>0</v>
      </c>
      <c r="D28" s="169">
        <f>D29</f>
        <v>0</v>
      </c>
      <c r="E28" s="169">
        <f aca="true" t="shared" si="6" ref="E28:J28">E29</f>
        <v>0</v>
      </c>
      <c r="F28" s="169">
        <f t="shared" si="6"/>
        <v>0</v>
      </c>
      <c r="G28" s="169">
        <f>SUM(G29+G32+G33+G34+G35)</f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</row>
    <row r="29" spans="1:10" s="158" customFormat="1" ht="15">
      <c r="A29" s="327" t="s">
        <v>1025</v>
      </c>
      <c r="B29" s="240" t="s">
        <v>937</v>
      </c>
      <c r="C29" s="169">
        <f>SUM(C30+C33+C34+C35+C36)</f>
        <v>0</v>
      </c>
      <c r="D29" s="169"/>
      <c r="E29" s="169"/>
      <c r="F29" s="169"/>
      <c r="G29" s="169">
        <f>SUM(G30+G33+G34+G35+G36)</f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>SUM(C31:C32)</f>
        <v>0</v>
      </c>
      <c r="D30" s="165">
        <f>D31+D34+D35+D36+D37+D38</f>
        <v>0</v>
      </c>
      <c r="E30" s="165">
        <f aca="true" t="shared" si="7" ref="E30:J30">E31+E34+E35+E36+E37+E38</f>
        <v>0</v>
      </c>
      <c r="F30" s="165">
        <f t="shared" si="7"/>
        <v>0</v>
      </c>
      <c r="G30" s="340">
        <f>SUM(H30:J30)</f>
        <v>0</v>
      </c>
      <c r="H30" s="165">
        <f t="shared" si="7"/>
        <v>0</v>
      </c>
      <c r="I30" s="165">
        <f t="shared" si="7"/>
        <v>0</v>
      </c>
      <c r="J30" s="165">
        <f t="shared" si="7"/>
        <v>0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8" ref="C31:C37">SUM(D31:F31)</f>
        <v>0</v>
      </c>
      <c r="D31" s="180">
        <f>SUM(D32:D33)</f>
        <v>0</v>
      </c>
      <c r="E31" s="180">
        <f>SUM(E32:E33)</f>
        <v>0</v>
      </c>
      <c r="F31" s="180">
        <f>SUM(F32:F33)</f>
        <v>0</v>
      </c>
      <c r="G31" s="180">
        <f>SUM(H31:J31)</f>
        <v>0</v>
      </c>
      <c r="H31" s="180">
        <f>SUM(H32:H33)</f>
        <v>0</v>
      </c>
      <c r="I31" s="180">
        <f>SUM(I32:I33)</f>
        <v>0</v>
      </c>
      <c r="J31" s="180">
        <f>SUM(J32:J33)</f>
        <v>0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8"/>
        <v>0</v>
      </c>
      <c r="D32" s="182"/>
      <c r="E32" s="182"/>
      <c r="F32" s="180"/>
      <c r="G32" s="182">
        <f aca="true" t="shared" si="9" ref="G32:G37">SUM(H32:J32)</f>
        <v>0</v>
      </c>
      <c r="H32" s="182"/>
      <c r="I32" s="182"/>
      <c r="J32" s="182"/>
    </row>
    <row r="33" spans="1:10" s="170" customFormat="1" ht="12.75">
      <c r="A33" s="179" t="s">
        <v>1028</v>
      </c>
      <c r="B33" s="241" t="s">
        <v>941</v>
      </c>
      <c r="C33" s="169">
        <f t="shared" si="8"/>
        <v>0</v>
      </c>
      <c r="D33" s="169"/>
      <c r="E33" s="169"/>
      <c r="F33" s="167"/>
      <c r="G33" s="169">
        <f t="shared" si="9"/>
        <v>0</v>
      </c>
      <c r="H33" s="169"/>
      <c r="I33" s="169"/>
      <c r="J33" s="169"/>
    </row>
    <row r="34" spans="1:10" s="170" customFormat="1" ht="12.75">
      <c r="A34" s="327" t="s">
        <v>1029</v>
      </c>
      <c r="B34" s="240" t="s">
        <v>964</v>
      </c>
      <c r="C34" s="169">
        <f t="shared" si="8"/>
        <v>0</v>
      </c>
      <c r="D34" s="169"/>
      <c r="E34" s="169"/>
      <c r="F34" s="167"/>
      <c r="G34" s="169">
        <f t="shared" si="9"/>
        <v>0</v>
      </c>
      <c r="H34" s="169"/>
      <c r="I34" s="169"/>
      <c r="J34" s="169"/>
    </row>
    <row r="35" spans="1:10" s="170" customFormat="1" ht="25.5">
      <c r="A35" s="327" t="s">
        <v>1030</v>
      </c>
      <c r="B35" s="240" t="s">
        <v>965</v>
      </c>
      <c r="C35" s="169">
        <f t="shared" si="8"/>
        <v>0</v>
      </c>
      <c r="D35" s="169"/>
      <c r="E35" s="169"/>
      <c r="F35" s="167"/>
      <c r="G35" s="169">
        <f t="shared" si="9"/>
        <v>0</v>
      </c>
      <c r="H35" s="169"/>
      <c r="I35" s="169"/>
      <c r="J35" s="169"/>
    </row>
    <row r="36" spans="1:10" s="170" customFormat="1" ht="25.5">
      <c r="A36" s="327" t="s">
        <v>1031</v>
      </c>
      <c r="B36" s="240" t="s">
        <v>966</v>
      </c>
      <c r="C36" s="169">
        <f t="shared" si="8"/>
        <v>0</v>
      </c>
      <c r="D36" s="169"/>
      <c r="E36" s="169"/>
      <c r="F36" s="167"/>
      <c r="G36" s="169">
        <f t="shared" si="9"/>
        <v>0</v>
      </c>
      <c r="H36" s="169"/>
      <c r="I36" s="169"/>
      <c r="J36" s="169"/>
    </row>
    <row r="37" spans="1:10" s="170" customFormat="1" ht="38.25">
      <c r="A37" s="327" t="s">
        <v>1032</v>
      </c>
      <c r="B37" s="240" t="s">
        <v>967</v>
      </c>
      <c r="C37" s="169">
        <f t="shared" si="8"/>
        <v>0</v>
      </c>
      <c r="D37" s="169"/>
      <c r="E37" s="169"/>
      <c r="F37" s="167"/>
      <c r="G37" s="169">
        <f t="shared" si="9"/>
        <v>0</v>
      </c>
      <c r="H37" s="169"/>
      <c r="I37" s="169"/>
      <c r="J37" s="169"/>
    </row>
    <row r="38" spans="1:10" s="158" customFormat="1" ht="25.5">
      <c r="A38" s="327" t="s">
        <v>1033</v>
      </c>
      <c r="B38" s="240" t="s">
        <v>1003</v>
      </c>
      <c r="C38" s="169">
        <f>SUM(D38:F38)</f>
        <v>0</v>
      </c>
      <c r="D38" s="169"/>
      <c r="E38" s="169"/>
      <c r="F38" s="167"/>
      <c r="G38" s="169">
        <f>SUM(H38:J38)</f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SUM(C40:C45)</f>
        <v>0</v>
      </c>
      <c r="D39" s="166">
        <f>D40+D47+D48+D51</f>
        <v>0</v>
      </c>
      <c r="E39" s="166">
        <f>E40+E47+E48+E51</f>
        <v>0</v>
      </c>
      <c r="F39" s="166">
        <f>F40+F47+F48+F51</f>
        <v>0</v>
      </c>
      <c r="G39" s="165">
        <f>G40+G47+G48+G49+G52</f>
        <v>0</v>
      </c>
      <c r="H39" s="166">
        <f>H40+H47+H48+H51</f>
        <v>0</v>
      </c>
      <c r="I39" s="166">
        <f>I40+I47+I48+I51</f>
        <v>0</v>
      </c>
      <c r="J39" s="166">
        <f>J40+J47+J48+J51</f>
        <v>0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0</v>
      </c>
      <c r="D40" s="168">
        <f>SUM(D41:D46)</f>
        <v>0</v>
      </c>
      <c r="E40" s="168">
        <f>SUM(E41:E46)</f>
        <v>0</v>
      </c>
      <c r="F40" s="168">
        <f>SUM(F41:F46)</f>
        <v>0</v>
      </c>
      <c r="G40" s="169">
        <f>G41+G48+G49+G50+G53</f>
        <v>0</v>
      </c>
      <c r="H40" s="168">
        <f>SUM(H41:H46)</f>
        <v>0</v>
      </c>
      <c r="I40" s="168">
        <f>SUM(I41:I46)</f>
        <v>0</v>
      </c>
      <c r="J40" s="168">
        <f>SUM(J41:J46)</f>
        <v>0</v>
      </c>
    </row>
    <row r="41" spans="1:10" s="170" customFormat="1" ht="12.75">
      <c r="A41" s="513"/>
      <c r="B41" s="248" t="s">
        <v>944</v>
      </c>
      <c r="C41" s="169">
        <f aca="true" t="shared" si="10" ref="C41:C47">SUM(D41:F41)</f>
        <v>0</v>
      </c>
      <c r="D41" s="169"/>
      <c r="E41" s="169"/>
      <c r="F41" s="168"/>
      <c r="G41" s="168">
        <f aca="true" t="shared" si="11" ref="G41:G47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0"/>
        <v>0</v>
      </c>
      <c r="D42" s="169"/>
      <c r="E42" s="169"/>
      <c r="F42" s="168"/>
      <c r="G42" s="168">
        <f t="shared" si="11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0"/>
        <v>0</v>
      </c>
      <c r="D43" s="169"/>
      <c r="E43" s="169"/>
      <c r="F43" s="168"/>
      <c r="G43" s="168">
        <f t="shared" si="11"/>
        <v>0</v>
      </c>
      <c r="H43" s="168"/>
      <c r="I43" s="168"/>
      <c r="J43" s="168"/>
    </row>
    <row r="44" spans="1:10" s="170" customFormat="1" ht="12.75">
      <c r="A44" s="513"/>
      <c r="B44" s="248" t="s">
        <v>947</v>
      </c>
      <c r="C44" s="169">
        <f t="shared" si="10"/>
        <v>0</v>
      </c>
      <c r="D44" s="169"/>
      <c r="E44" s="169"/>
      <c r="F44" s="168"/>
      <c r="G44" s="168">
        <f t="shared" si="11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0"/>
        <v>0</v>
      </c>
      <c r="D45" s="169"/>
      <c r="E45" s="169"/>
      <c r="F45" s="168"/>
      <c r="G45" s="168">
        <f t="shared" si="11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0"/>
        <v>0</v>
      </c>
      <c r="D46" s="228"/>
      <c r="E46" s="228"/>
      <c r="F46" s="168"/>
      <c r="G46" s="168">
        <f t="shared" si="11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0"/>
        <v>0</v>
      </c>
      <c r="D47" s="194"/>
      <c r="E47" s="194"/>
      <c r="F47" s="195"/>
      <c r="G47" s="195">
        <f t="shared" si="11"/>
        <v>0</v>
      </c>
      <c r="H47" s="195"/>
      <c r="I47" s="195"/>
      <c r="J47" s="195"/>
    </row>
    <row r="48" spans="1:10" s="170" customFormat="1" ht="25.5">
      <c r="A48" s="327" t="s">
        <v>1036</v>
      </c>
      <c r="B48" s="238" t="s">
        <v>969</v>
      </c>
      <c r="C48" s="167">
        <f aca="true" t="shared" si="12" ref="C48:J48">SUM(C49:C50)</f>
        <v>0</v>
      </c>
      <c r="D48" s="167">
        <f>SUM(D49:D50)</f>
        <v>0</v>
      </c>
      <c r="E48" s="167">
        <f t="shared" si="12"/>
        <v>0</v>
      </c>
      <c r="F48" s="167">
        <f>SUM(F49:F50)</f>
        <v>0</v>
      </c>
      <c r="G48" s="167">
        <f>SUM(G49:G50)</f>
        <v>0</v>
      </c>
      <c r="H48" s="167">
        <f t="shared" si="12"/>
        <v>0</v>
      </c>
      <c r="I48" s="167">
        <f t="shared" si="12"/>
        <v>0</v>
      </c>
      <c r="J48" s="167">
        <f t="shared" si="12"/>
        <v>0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0</v>
      </c>
      <c r="D49" s="180"/>
      <c r="E49" s="180"/>
      <c r="F49" s="181"/>
      <c r="G49" s="181">
        <f>SUM(H49:J49)</f>
        <v>0</v>
      </c>
      <c r="H49" s="181"/>
      <c r="I49" s="181"/>
      <c r="J49" s="181"/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3" ref="C51:J51">SUM(C52:C53)</f>
        <v>0</v>
      </c>
      <c r="D51" s="167">
        <f>SUM(D52:D53)</f>
        <v>0</v>
      </c>
      <c r="E51" s="167">
        <f>SUM(E52:E53)</f>
        <v>0</v>
      </c>
      <c r="F51" s="167">
        <f t="shared" si="13"/>
        <v>0</v>
      </c>
      <c r="G51" s="167">
        <f t="shared" si="13"/>
        <v>0</v>
      </c>
      <c r="H51" s="167">
        <f t="shared" si="13"/>
        <v>0</v>
      </c>
      <c r="I51" s="167">
        <f t="shared" si="13"/>
        <v>0</v>
      </c>
      <c r="J51" s="167">
        <f t="shared" si="13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224">
        <f aca="true" t="shared" si="14" ref="C56:C62">SUM(D56:F56)</f>
        <v>881900</v>
      </c>
      <c r="D56" s="165">
        <f>D57+D58+D59+D60</f>
        <v>0</v>
      </c>
      <c r="E56" s="165">
        <f aca="true" t="shared" si="15" ref="E56:J56">E57+E58+E59+E60</f>
        <v>0</v>
      </c>
      <c r="F56" s="165">
        <f t="shared" si="15"/>
        <v>881900</v>
      </c>
      <c r="G56" s="165">
        <f>SUM(H56:J56)</f>
        <v>880613.24</v>
      </c>
      <c r="H56" s="165">
        <f t="shared" si="15"/>
        <v>0</v>
      </c>
      <c r="I56" s="165">
        <f t="shared" si="15"/>
        <v>0</v>
      </c>
      <c r="J56" s="165">
        <f t="shared" si="15"/>
        <v>880613.24</v>
      </c>
    </row>
    <row r="57" spans="1:10" s="158" customFormat="1" ht="15">
      <c r="A57" s="227" t="s">
        <v>977</v>
      </c>
      <c r="B57" s="334" t="s">
        <v>988</v>
      </c>
      <c r="C57" s="228">
        <f t="shared" si="14"/>
        <v>340300</v>
      </c>
      <c r="D57" s="228"/>
      <c r="E57" s="228"/>
      <c r="F57" s="228">
        <v>340300</v>
      </c>
      <c r="G57" s="169">
        <f aca="true" t="shared" si="16" ref="G57:G62">SUM(H57:J57)</f>
        <v>339475.24</v>
      </c>
      <c r="H57" s="228"/>
      <c r="I57" s="228"/>
      <c r="J57" s="228">
        <v>339475.24</v>
      </c>
    </row>
    <row r="58" spans="1:10" s="237" customFormat="1" ht="15">
      <c r="A58" s="192" t="s">
        <v>978</v>
      </c>
      <c r="B58" s="193" t="s">
        <v>968</v>
      </c>
      <c r="C58" s="194">
        <f t="shared" si="14"/>
        <v>396000</v>
      </c>
      <c r="D58" s="194"/>
      <c r="E58" s="194"/>
      <c r="F58" s="194">
        <v>396000</v>
      </c>
      <c r="G58" s="194">
        <f t="shared" si="16"/>
        <v>395723</v>
      </c>
      <c r="H58" s="194"/>
      <c r="I58" s="194"/>
      <c r="J58" s="194">
        <v>395723</v>
      </c>
    </row>
    <row r="59" spans="1:10" s="158" customFormat="1" ht="15">
      <c r="A59" s="227" t="s">
        <v>989</v>
      </c>
      <c r="B59" s="334" t="s">
        <v>991</v>
      </c>
      <c r="C59" s="228">
        <f t="shared" si="14"/>
        <v>49100</v>
      </c>
      <c r="D59" s="228"/>
      <c r="E59" s="228"/>
      <c r="F59" s="228">
        <v>49100</v>
      </c>
      <c r="G59" s="169">
        <f t="shared" si="16"/>
        <v>49006</v>
      </c>
      <c r="H59" s="228"/>
      <c r="I59" s="228"/>
      <c r="J59" s="228">
        <v>49006</v>
      </c>
    </row>
    <row r="60" spans="1:10" s="158" customFormat="1" ht="15">
      <c r="A60" s="227" t="s">
        <v>990</v>
      </c>
      <c r="B60" s="334" t="s">
        <v>995</v>
      </c>
      <c r="C60" s="228">
        <f t="shared" si="14"/>
        <v>96500</v>
      </c>
      <c r="D60" s="228">
        <f>D61+D62</f>
        <v>0</v>
      </c>
      <c r="E60" s="228">
        <f aca="true" t="shared" si="17" ref="E60:J60">E61+E62</f>
        <v>0</v>
      </c>
      <c r="F60" s="228">
        <f>SUM(F61:F62)</f>
        <v>96500</v>
      </c>
      <c r="G60" s="169">
        <f t="shared" si="16"/>
        <v>96409</v>
      </c>
      <c r="H60" s="228">
        <f t="shared" si="17"/>
        <v>0</v>
      </c>
      <c r="I60" s="228">
        <f t="shared" si="17"/>
        <v>0</v>
      </c>
      <c r="J60" s="228">
        <f t="shared" si="17"/>
        <v>96409</v>
      </c>
    </row>
    <row r="61" spans="1:10" s="158" customFormat="1" ht="27" customHeight="1">
      <c r="A61" s="227" t="s">
        <v>993</v>
      </c>
      <c r="B61" s="334" t="s">
        <v>992</v>
      </c>
      <c r="C61" s="228">
        <f t="shared" si="14"/>
        <v>96500</v>
      </c>
      <c r="D61" s="228"/>
      <c r="E61" s="228"/>
      <c r="F61" s="228">
        <v>96500</v>
      </c>
      <c r="G61" s="169">
        <f t="shared" si="16"/>
        <v>96409</v>
      </c>
      <c r="H61" s="228"/>
      <c r="I61" s="228"/>
      <c r="J61" s="228">
        <v>96409</v>
      </c>
    </row>
    <row r="62" spans="1:10" s="237" customFormat="1" ht="15">
      <c r="A62" s="192" t="s">
        <v>994</v>
      </c>
      <c r="B62" s="193" t="s">
        <v>968</v>
      </c>
      <c r="C62" s="194">
        <f t="shared" si="14"/>
        <v>0</v>
      </c>
      <c r="D62" s="194"/>
      <c r="E62" s="194"/>
      <c r="F62" s="194"/>
      <c r="G62" s="194">
        <f t="shared" si="16"/>
        <v>0</v>
      </c>
      <c r="H62" s="194"/>
      <c r="I62" s="194"/>
      <c r="J62" s="194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0</v>
      </c>
      <c r="D64" s="166">
        <f>D66+D70+D73+D90+D98+D120+D124</f>
        <v>0</v>
      </c>
      <c r="E64" s="166">
        <f aca="true" t="shared" si="18" ref="E64:J64">E66+E70+E73+E90+E98+E120+E124</f>
        <v>0</v>
      </c>
      <c r="F64" s="166">
        <f t="shared" si="18"/>
        <v>0</v>
      </c>
      <c r="G64" s="166">
        <f>SUM(H64:J64)</f>
        <v>0</v>
      </c>
      <c r="H64" s="166">
        <f t="shared" si="18"/>
        <v>0</v>
      </c>
      <c r="I64" s="166">
        <f t="shared" si="18"/>
        <v>0</v>
      </c>
      <c r="J64" s="166">
        <f t="shared" si="18"/>
        <v>0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0</v>
      </c>
      <c r="D66" s="224">
        <f aca="true" t="shared" si="19" ref="D66:J66">SUM(D67:D69)</f>
        <v>0</v>
      </c>
      <c r="E66" s="224">
        <f t="shared" si="19"/>
        <v>0</v>
      </c>
      <c r="F66" s="224">
        <f t="shared" si="19"/>
        <v>0</v>
      </c>
      <c r="G66" s="224">
        <f t="shared" si="19"/>
        <v>0</v>
      </c>
      <c r="H66" s="224">
        <f t="shared" si="19"/>
        <v>0</v>
      </c>
      <c r="I66" s="224">
        <f t="shared" si="19"/>
        <v>0</v>
      </c>
      <c r="J66" s="224">
        <f t="shared" si="19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20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20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20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20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20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20"/>
        <v>0</v>
      </c>
      <c r="D73" s="224">
        <f>D74+D79+D82+D85+D87</f>
        <v>0</v>
      </c>
      <c r="E73" s="224">
        <f>E74+E79+E82+E85+E87</f>
        <v>0</v>
      </c>
      <c r="F73" s="224">
        <f>F74+F79+F82+F85+F87</f>
        <v>0</v>
      </c>
      <c r="G73" s="224">
        <f>H73+I73+J73</f>
        <v>0</v>
      </c>
      <c r="H73" s="224">
        <f>H74+H79+H82+H85+H87</f>
        <v>0</v>
      </c>
      <c r="I73" s="224">
        <f>I74+I79+I82+I85+I87</f>
        <v>0</v>
      </c>
      <c r="J73" s="224">
        <f>J74+J79+J82+J85+J87</f>
        <v>0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21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22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21"/>
        <v>0</v>
      </c>
      <c r="D75" s="228"/>
      <c r="E75" s="228"/>
      <c r="F75" s="228"/>
      <c r="G75" s="228">
        <f t="shared" si="22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21"/>
        <v>0</v>
      </c>
      <c r="D76" s="228"/>
      <c r="E76" s="228"/>
      <c r="F76" s="228"/>
      <c r="G76" s="228">
        <f t="shared" si="22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21"/>
        <v>0</v>
      </c>
      <c r="D77" s="228"/>
      <c r="E77" s="228"/>
      <c r="F77" s="228"/>
      <c r="G77" s="228">
        <f t="shared" si="22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21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2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21"/>
        <v>0</v>
      </c>
      <c r="D80" s="228"/>
      <c r="E80" s="228"/>
      <c r="F80" s="228"/>
      <c r="G80" s="228">
        <f t="shared" si="22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21"/>
        <v>0</v>
      </c>
      <c r="D81" s="228"/>
      <c r="E81" s="228"/>
      <c r="F81" s="228"/>
      <c r="G81" s="228">
        <f t="shared" si="22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21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2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21"/>
        <v>0</v>
      </c>
      <c r="D83" s="228"/>
      <c r="E83" s="228"/>
      <c r="F83" s="228"/>
      <c r="G83" s="228">
        <f t="shared" si="22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21"/>
        <v>0</v>
      </c>
      <c r="D84" s="228"/>
      <c r="E84" s="228"/>
      <c r="F84" s="228"/>
      <c r="G84" s="228">
        <f t="shared" si="22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21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2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21"/>
        <v>0</v>
      </c>
      <c r="D86" s="228"/>
      <c r="E86" s="228"/>
      <c r="F86" s="228"/>
      <c r="G86" s="228">
        <f t="shared" si="22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21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2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21"/>
        <v>0</v>
      </c>
      <c r="D88" s="228"/>
      <c r="E88" s="228"/>
      <c r="F88" s="228"/>
      <c r="G88" s="228">
        <f t="shared" si="22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21"/>
        <v>0</v>
      </c>
      <c r="D89" s="228"/>
      <c r="E89" s="228"/>
      <c r="F89" s="228"/>
      <c r="G89" s="228">
        <f t="shared" si="22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21"/>
        <v>0</v>
      </c>
      <c r="D90" s="323">
        <f>SUM(D91:D96)</f>
        <v>0</v>
      </c>
      <c r="E90" s="323">
        <f>SUM(E91:E96)</f>
        <v>0</v>
      </c>
      <c r="F90" s="323">
        <f>SUM(F91:F96)</f>
        <v>0</v>
      </c>
      <c r="G90" s="323">
        <f t="shared" si="22"/>
        <v>0</v>
      </c>
      <c r="H90" s="323">
        <f>SUM(H91:H96)</f>
        <v>0</v>
      </c>
      <c r="I90" s="323">
        <f>SUM(I91:I96)</f>
        <v>0</v>
      </c>
      <c r="J90" s="323">
        <f>SUM(J91:J96)</f>
        <v>0</v>
      </c>
    </row>
    <row r="91" spans="1:10" s="322" customFormat="1" ht="15" customHeight="1">
      <c r="A91" s="192">
        <v>1</v>
      </c>
      <c r="B91" s="193" t="s">
        <v>945</v>
      </c>
      <c r="C91" s="194">
        <f t="shared" si="21"/>
        <v>0</v>
      </c>
      <c r="D91" s="194"/>
      <c r="E91" s="194"/>
      <c r="F91" s="194"/>
      <c r="G91" s="194">
        <f t="shared" si="22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21"/>
        <v>0</v>
      </c>
      <c r="D92" s="194"/>
      <c r="E92" s="194"/>
      <c r="F92" s="194"/>
      <c r="G92" s="194">
        <f t="shared" si="22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21"/>
        <v>0</v>
      </c>
      <c r="D93" s="194"/>
      <c r="E93" s="194"/>
      <c r="F93" s="194"/>
      <c r="G93" s="194">
        <f t="shared" si="22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21"/>
        <v>0</v>
      </c>
      <c r="D94" s="194"/>
      <c r="E94" s="194"/>
      <c r="F94" s="194"/>
      <c r="G94" s="194">
        <f t="shared" si="22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21"/>
        <v>0</v>
      </c>
      <c r="D95" s="194"/>
      <c r="E95" s="194"/>
      <c r="F95" s="194"/>
      <c r="G95" s="194">
        <f t="shared" si="22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21"/>
        <v>0</v>
      </c>
      <c r="D96" s="194"/>
      <c r="E96" s="194"/>
      <c r="F96" s="194"/>
      <c r="G96" s="194">
        <f t="shared" si="22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0</v>
      </c>
      <c r="D98" s="224">
        <f>D99+D102+D105+D108+D111+D114+D117</f>
        <v>0</v>
      </c>
      <c r="E98" s="224">
        <f>E99+E102+E105+E108+E111+E114+E117</f>
        <v>0</v>
      </c>
      <c r="F98" s="224">
        <f>F99+F102+F105+F108+F111+F114+F117</f>
        <v>0</v>
      </c>
      <c r="G98" s="224">
        <f>H98+I98+J98</f>
        <v>0</v>
      </c>
      <c r="H98" s="224">
        <f>H99+H102+H105+H108+H111+H114+H117</f>
        <v>0</v>
      </c>
      <c r="I98" s="224">
        <f>I99+I102+I105+I108+I111+I114+I117</f>
        <v>0</v>
      </c>
      <c r="J98" s="224">
        <f>J99+J102+J105+J108+J111+J114+J117</f>
        <v>0</v>
      </c>
    </row>
    <row r="99" spans="1:10" s="322" customFormat="1" ht="15" customHeight="1">
      <c r="A99" s="227">
        <v>1</v>
      </c>
      <c r="B99" s="343" t="s">
        <v>944</v>
      </c>
      <c r="C99" s="228">
        <f aca="true" t="shared" si="23" ref="C99:C119">SUM(D99:F99)</f>
        <v>0</v>
      </c>
      <c r="D99" s="228">
        <f>SUM(D100:D101)</f>
        <v>0</v>
      </c>
      <c r="E99" s="228">
        <f aca="true" t="shared" si="24" ref="E99:J99">SUM(E100:E101)</f>
        <v>0</v>
      </c>
      <c r="F99" s="228">
        <f t="shared" si="24"/>
        <v>0</v>
      </c>
      <c r="G99" s="228">
        <f t="shared" si="22"/>
        <v>0</v>
      </c>
      <c r="H99" s="228">
        <f t="shared" si="24"/>
        <v>0</v>
      </c>
      <c r="I99" s="228">
        <f t="shared" si="24"/>
        <v>0</v>
      </c>
      <c r="J99" s="228">
        <f t="shared" si="24"/>
        <v>0</v>
      </c>
    </row>
    <row r="100" spans="1:10" s="322" customFormat="1" ht="15" customHeight="1">
      <c r="A100" s="227"/>
      <c r="B100" s="251" t="s">
        <v>1057</v>
      </c>
      <c r="C100" s="228">
        <f t="shared" si="23"/>
        <v>0</v>
      </c>
      <c r="D100" s="228"/>
      <c r="E100" s="228"/>
      <c r="F100" s="228"/>
      <c r="G100" s="228">
        <f t="shared" si="22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23"/>
        <v>0</v>
      </c>
      <c r="D101" s="194"/>
      <c r="E101" s="194"/>
      <c r="F101" s="194"/>
      <c r="G101" s="194">
        <f t="shared" si="22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23"/>
        <v>0</v>
      </c>
      <c r="D102" s="228">
        <f>SUM(D103:D104)</f>
        <v>0</v>
      </c>
      <c r="E102" s="228">
        <f aca="true" t="shared" si="25" ref="E102:J102">SUM(E103:E104)</f>
        <v>0</v>
      </c>
      <c r="F102" s="228">
        <f t="shared" si="25"/>
        <v>0</v>
      </c>
      <c r="G102" s="228">
        <f t="shared" si="22"/>
        <v>0</v>
      </c>
      <c r="H102" s="228">
        <f t="shared" si="25"/>
        <v>0</v>
      </c>
      <c r="I102" s="228">
        <f t="shared" si="25"/>
        <v>0</v>
      </c>
      <c r="J102" s="228">
        <f t="shared" si="25"/>
        <v>0</v>
      </c>
    </row>
    <row r="103" spans="1:10" s="322" customFormat="1" ht="15" customHeight="1">
      <c r="A103" s="227"/>
      <c r="B103" s="251" t="s">
        <v>1057</v>
      </c>
      <c r="C103" s="228">
        <f t="shared" si="23"/>
        <v>0</v>
      </c>
      <c r="D103" s="228"/>
      <c r="E103" s="228"/>
      <c r="F103" s="228"/>
      <c r="G103" s="228">
        <f t="shared" si="22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23"/>
        <v>0</v>
      </c>
      <c r="D104" s="194"/>
      <c r="E104" s="194"/>
      <c r="F104" s="194"/>
      <c r="G104" s="194">
        <f t="shared" si="22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23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2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23"/>
        <v>0</v>
      </c>
      <c r="D106" s="228"/>
      <c r="E106" s="228"/>
      <c r="F106" s="228"/>
      <c r="G106" s="228">
        <f t="shared" si="22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23"/>
        <v>0</v>
      </c>
      <c r="D107" s="194"/>
      <c r="E107" s="194"/>
      <c r="F107" s="194"/>
      <c r="G107" s="194">
        <f t="shared" si="22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23"/>
        <v>0</v>
      </c>
      <c r="D108" s="228">
        <f>SUM(D109:D110)</f>
        <v>0</v>
      </c>
      <c r="E108" s="228">
        <f aca="true" t="shared" si="26" ref="E108:J108">SUM(E109:E110)</f>
        <v>0</v>
      </c>
      <c r="F108" s="228">
        <f t="shared" si="26"/>
        <v>0</v>
      </c>
      <c r="G108" s="228">
        <f t="shared" si="22"/>
        <v>0</v>
      </c>
      <c r="H108" s="228">
        <f t="shared" si="26"/>
        <v>0</v>
      </c>
      <c r="I108" s="228">
        <f t="shared" si="26"/>
        <v>0</v>
      </c>
      <c r="J108" s="228">
        <f t="shared" si="26"/>
        <v>0</v>
      </c>
    </row>
    <row r="109" spans="1:10" s="322" customFormat="1" ht="15" customHeight="1">
      <c r="A109" s="227"/>
      <c r="B109" s="251" t="s">
        <v>1057</v>
      </c>
      <c r="C109" s="228">
        <f t="shared" si="23"/>
        <v>0</v>
      </c>
      <c r="D109" s="228"/>
      <c r="E109" s="228"/>
      <c r="F109" s="228"/>
      <c r="G109" s="228">
        <f t="shared" si="22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23"/>
        <v>0</v>
      </c>
      <c r="D110" s="194"/>
      <c r="E110" s="194"/>
      <c r="F110" s="194"/>
      <c r="G110" s="194">
        <f t="shared" si="22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23"/>
        <v>0</v>
      </c>
      <c r="D111" s="228">
        <f>SUM(D112:D113)</f>
        <v>0</v>
      </c>
      <c r="E111" s="228">
        <f aca="true" t="shared" si="27" ref="E111:J111">SUM(E112:E113)</f>
        <v>0</v>
      </c>
      <c r="F111" s="228">
        <f t="shared" si="27"/>
        <v>0</v>
      </c>
      <c r="G111" s="228">
        <f t="shared" si="22"/>
        <v>0</v>
      </c>
      <c r="H111" s="228">
        <f t="shared" si="27"/>
        <v>0</v>
      </c>
      <c r="I111" s="228">
        <f t="shared" si="27"/>
        <v>0</v>
      </c>
      <c r="J111" s="228">
        <f t="shared" si="27"/>
        <v>0</v>
      </c>
    </row>
    <row r="112" spans="1:10" s="322" customFormat="1" ht="15" customHeight="1">
      <c r="A112" s="227"/>
      <c r="B112" s="251" t="s">
        <v>1057</v>
      </c>
      <c r="C112" s="228">
        <f t="shared" si="23"/>
        <v>0</v>
      </c>
      <c r="D112" s="228"/>
      <c r="E112" s="228"/>
      <c r="F112" s="228"/>
      <c r="G112" s="228">
        <f t="shared" si="22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23"/>
        <v>0</v>
      </c>
      <c r="D113" s="194"/>
      <c r="E113" s="194"/>
      <c r="F113" s="194"/>
      <c r="G113" s="194">
        <f t="shared" si="22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23"/>
        <v>0</v>
      </c>
      <c r="D114" s="228">
        <f>SUM(D115:D116)</f>
        <v>0</v>
      </c>
      <c r="E114" s="228">
        <f aca="true" t="shared" si="28" ref="E114:J114">SUM(E115:E116)</f>
        <v>0</v>
      </c>
      <c r="F114" s="228">
        <f t="shared" si="28"/>
        <v>0</v>
      </c>
      <c r="G114" s="228">
        <f t="shared" si="22"/>
        <v>0</v>
      </c>
      <c r="H114" s="228">
        <f t="shared" si="28"/>
        <v>0</v>
      </c>
      <c r="I114" s="228">
        <f t="shared" si="28"/>
        <v>0</v>
      </c>
      <c r="J114" s="228">
        <f t="shared" si="28"/>
        <v>0</v>
      </c>
    </row>
    <row r="115" spans="1:10" s="322" customFormat="1" ht="15" customHeight="1">
      <c r="A115" s="227"/>
      <c r="B115" s="251" t="s">
        <v>1057</v>
      </c>
      <c r="C115" s="228">
        <f t="shared" si="23"/>
        <v>0</v>
      </c>
      <c r="D115" s="228"/>
      <c r="E115" s="228"/>
      <c r="F115" s="228"/>
      <c r="G115" s="228">
        <f t="shared" si="22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23"/>
        <v>0</v>
      </c>
      <c r="D116" s="194"/>
      <c r="E116" s="194"/>
      <c r="F116" s="194"/>
      <c r="G116" s="194">
        <f t="shared" si="22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23"/>
        <v>0</v>
      </c>
      <c r="D117" s="228">
        <f>SUM(D118:D119)</f>
        <v>0</v>
      </c>
      <c r="E117" s="228">
        <f aca="true" t="shared" si="29" ref="E117:J117">SUM(E118:E119)</f>
        <v>0</v>
      </c>
      <c r="F117" s="228">
        <f t="shared" si="29"/>
        <v>0</v>
      </c>
      <c r="G117" s="228">
        <f t="shared" si="22"/>
        <v>0</v>
      </c>
      <c r="H117" s="228">
        <f t="shared" si="29"/>
        <v>0</v>
      </c>
      <c r="I117" s="228">
        <f t="shared" si="29"/>
        <v>0</v>
      </c>
      <c r="J117" s="228">
        <f t="shared" si="29"/>
        <v>0</v>
      </c>
    </row>
    <row r="118" spans="1:10" s="322" customFormat="1" ht="15" customHeight="1">
      <c r="A118" s="227"/>
      <c r="B118" s="251" t="s">
        <v>1057</v>
      </c>
      <c r="C118" s="228">
        <f t="shared" si="23"/>
        <v>0</v>
      </c>
      <c r="D118" s="228"/>
      <c r="E118" s="228"/>
      <c r="F118" s="228"/>
      <c r="G118" s="228">
        <f t="shared" si="22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23"/>
        <v>0</v>
      </c>
      <c r="D119" s="194"/>
      <c r="E119" s="194"/>
      <c r="F119" s="194"/>
      <c r="G119" s="194">
        <f t="shared" si="22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21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2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21"/>
        <v>0</v>
      </c>
      <c r="D121" s="228"/>
      <c r="E121" s="228"/>
      <c r="F121" s="228"/>
      <c r="G121" s="228">
        <f t="shared" si="22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21"/>
        <v>0</v>
      </c>
      <c r="D122" s="228"/>
      <c r="E122" s="228"/>
      <c r="F122" s="228"/>
      <c r="G122" s="228">
        <f t="shared" si="22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21"/>
        <v>0</v>
      </c>
      <c r="D124" s="224">
        <f>SUM(D125:D130)</f>
        <v>0</v>
      </c>
      <c r="E124" s="224">
        <f>SUM(E125:E130)</f>
        <v>0</v>
      </c>
      <c r="F124" s="224">
        <f>SUM(F125:F130)</f>
        <v>0</v>
      </c>
      <c r="G124" s="224">
        <f t="shared" si="22"/>
        <v>0</v>
      </c>
      <c r="H124" s="224">
        <f>SUM(H125:H130)</f>
        <v>0</v>
      </c>
      <c r="I124" s="224">
        <f>SUM(I125:I130)</f>
        <v>0</v>
      </c>
      <c r="J124" s="224">
        <f>SUM(J125:J130)</f>
        <v>0</v>
      </c>
    </row>
    <row r="125" spans="1:10" s="322" customFormat="1" ht="15" customHeight="1">
      <c r="A125" s="227">
        <v>1</v>
      </c>
      <c r="B125" s="334" t="s">
        <v>944</v>
      </c>
      <c r="C125" s="228">
        <f t="shared" si="21"/>
        <v>0</v>
      </c>
      <c r="D125" s="228"/>
      <c r="E125" s="228"/>
      <c r="F125" s="228"/>
      <c r="G125" s="228">
        <f t="shared" si="22"/>
        <v>0</v>
      </c>
      <c r="H125" s="228"/>
      <c r="I125" s="228"/>
      <c r="J125" s="228"/>
    </row>
    <row r="126" spans="1:10" s="234" customFormat="1" ht="15" customHeight="1">
      <c r="A126" s="227">
        <v>2</v>
      </c>
      <c r="B126" s="334" t="s">
        <v>946</v>
      </c>
      <c r="C126" s="228">
        <f t="shared" si="21"/>
        <v>0</v>
      </c>
      <c r="D126" s="224"/>
      <c r="E126" s="224"/>
      <c r="F126" s="224"/>
      <c r="G126" s="228">
        <f t="shared" si="22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21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21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21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21"/>
        <v>0</v>
      </c>
      <c r="D130" s="224"/>
      <c r="E130" s="224"/>
      <c r="F130" s="224"/>
      <c r="G130" s="228">
        <f>H130+I130+J130</f>
        <v>0</v>
      </c>
      <c r="H130" s="224"/>
      <c r="I130" s="224"/>
      <c r="J130" s="224"/>
    </row>
    <row r="131" spans="1:10" s="234" customFormat="1" ht="12.75">
      <c r="A131" s="164"/>
      <c r="B131" s="164" t="s">
        <v>973</v>
      </c>
      <c r="C131" s="224">
        <f>SUM(D131:F131)</f>
        <v>3842000</v>
      </c>
      <c r="D131" s="224">
        <f>D11+D64+D56</f>
        <v>0</v>
      </c>
      <c r="E131" s="224">
        <f aca="true" t="shared" si="30" ref="E131:J131">E11+E64+E56</f>
        <v>0</v>
      </c>
      <c r="F131" s="224">
        <f t="shared" si="30"/>
        <v>3842000</v>
      </c>
      <c r="G131" s="224">
        <f>SUM(H131:J131)</f>
        <v>3840403.7</v>
      </c>
      <c r="H131" s="224">
        <f t="shared" si="30"/>
        <v>0</v>
      </c>
      <c r="I131" s="224">
        <f t="shared" si="30"/>
        <v>0</v>
      </c>
      <c r="J131" s="224">
        <f t="shared" si="30"/>
        <v>3840403.7</v>
      </c>
    </row>
    <row r="132" ht="12.75">
      <c r="F132" s="174"/>
    </row>
    <row r="134" spans="2:5" ht="12.75">
      <c r="B134" s="341" t="s">
        <v>1054</v>
      </c>
      <c r="C134" s="178"/>
      <c r="D134" s="178"/>
      <c r="E134" t="s">
        <v>1055</v>
      </c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3937007874015748" right="0.15748031496062992" top="0.42" bottom="0.38" header="0.31496062992125984" footer="0.31496062992125984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145"/>
  <sheetViews>
    <sheetView zoomScalePageLayoutView="0" workbookViewId="0" topLeftCell="A1">
      <selection activeCell="A4" sqref="A4:P4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3" width="13.375" style="0" customWidth="1"/>
    <col min="4" max="4" width="12.125" style="0" bestFit="1" customWidth="1"/>
    <col min="5" max="5" width="10.00390625" style="0" bestFit="1" customWidth="1"/>
    <col min="6" max="6" width="9.875" style="0" bestFit="1" customWidth="1"/>
    <col min="7" max="7" width="9.125" style="0" customWidth="1"/>
    <col min="8" max="8" width="13.25390625" style="0" customWidth="1"/>
    <col min="9" max="9" width="13.125" style="0" customWidth="1"/>
    <col min="10" max="10" width="14.375" style="0" bestFit="1" customWidth="1"/>
    <col min="11" max="11" width="13.875" style="157" bestFit="1" customWidth="1"/>
    <col min="12" max="12" width="13.875" style="157" customWidth="1"/>
    <col min="13" max="13" width="14.375" style="0" bestFit="1" customWidth="1"/>
    <col min="14" max="14" width="11.75390625" style="0" bestFit="1" customWidth="1"/>
    <col min="15" max="16" width="13.375" style="0" bestFit="1" customWidth="1"/>
    <col min="17" max="17" width="13.375" style="0" customWidth="1"/>
  </cols>
  <sheetData>
    <row r="1" ht="15" customHeight="1"/>
    <row r="2" spans="1:17" ht="16.5" customHeight="1">
      <c r="A2" s="527" t="s">
        <v>1004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419"/>
    </row>
    <row r="3" spans="1:17" ht="18.75">
      <c r="A3" s="527" t="s">
        <v>1005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419"/>
    </row>
    <row r="4" spans="1:17" ht="15.75">
      <c r="A4" s="528" t="s">
        <v>1041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420"/>
    </row>
    <row r="5" spans="1:17" ht="15.75">
      <c r="A5" s="529" t="s">
        <v>1064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421"/>
    </row>
    <row r="6" spans="1:17" ht="15.75">
      <c r="A6" s="417"/>
      <c r="B6" s="417"/>
      <c r="C6" s="421"/>
      <c r="D6" s="421"/>
      <c r="E6" s="421"/>
      <c r="F6" s="421"/>
      <c r="G6" s="421"/>
      <c r="H6" s="417"/>
      <c r="I6" s="417"/>
      <c r="J6" s="417"/>
      <c r="K6" s="417"/>
      <c r="L6" s="421"/>
      <c r="M6" s="417"/>
      <c r="N6" s="417"/>
      <c r="O6" s="417"/>
      <c r="P6" s="417"/>
      <c r="Q6" s="421"/>
    </row>
    <row r="7" spans="1:17" ht="33.75" customHeight="1">
      <c r="A7" s="511"/>
      <c r="B7" s="515" t="s">
        <v>914</v>
      </c>
      <c r="C7" s="515" t="s">
        <v>1078</v>
      </c>
      <c r="D7" s="515"/>
      <c r="E7" s="515"/>
      <c r="F7" s="515"/>
      <c r="G7" s="515"/>
      <c r="H7" s="515" t="s">
        <v>1076</v>
      </c>
      <c r="I7" s="515"/>
      <c r="J7" s="515"/>
      <c r="K7" s="515"/>
      <c r="L7" s="515"/>
      <c r="M7" s="515" t="s">
        <v>1077</v>
      </c>
      <c r="N7" s="515"/>
      <c r="O7" s="515"/>
      <c r="P7" s="515"/>
      <c r="Q7" s="515"/>
    </row>
    <row r="8" spans="1:17" ht="12.75">
      <c r="A8" s="511"/>
      <c r="B8" s="515"/>
      <c r="C8" s="515" t="s">
        <v>780</v>
      </c>
      <c r="D8" s="515" t="s">
        <v>1071</v>
      </c>
      <c r="E8" s="515"/>
      <c r="F8" s="515"/>
      <c r="G8" s="515"/>
      <c r="H8" s="515" t="s">
        <v>917</v>
      </c>
      <c r="I8" s="515" t="s">
        <v>918</v>
      </c>
      <c r="J8" s="515"/>
      <c r="K8" s="515"/>
      <c r="L8" s="515"/>
      <c r="M8" s="515" t="s">
        <v>917</v>
      </c>
      <c r="N8" s="515" t="s">
        <v>918</v>
      </c>
      <c r="O8" s="515"/>
      <c r="P8" s="515"/>
      <c r="Q8" s="515"/>
    </row>
    <row r="9" spans="1:17" ht="38.25">
      <c r="A9" s="511"/>
      <c r="B9" s="515"/>
      <c r="C9" s="515"/>
      <c r="D9" s="418" t="s">
        <v>1072</v>
      </c>
      <c r="E9" s="418" t="s">
        <v>1073</v>
      </c>
      <c r="F9" s="418" t="s">
        <v>1074</v>
      </c>
      <c r="G9" s="418" t="s">
        <v>1075</v>
      </c>
      <c r="H9" s="515"/>
      <c r="I9" s="418" t="s">
        <v>1072</v>
      </c>
      <c r="J9" s="418" t="s">
        <v>1073</v>
      </c>
      <c r="K9" s="418" t="s">
        <v>1074</v>
      </c>
      <c r="L9" s="418" t="s">
        <v>1075</v>
      </c>
      <c r="M9" s="515"/>
      <c r="N9" s="418" t="s">
        <v>1072</v>
      </c>
      <c r="O9" s="418" t="s">
        <v>1073</v>
      </c>
      <c r="P9" s="418" t="s">
        <v>1074</v>
      </c>
      <c r="Q9" s="418" t="s">
        <v>1075</v>
      </c>
    </row>
    <row r="10" spans="1:17" ht="12.7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2">
        <v>11</v>
      </c>
      <c r="L10" s="162">
        <v>12</v>
      </c>
      <c r="M10" s="161">
        <v>13</v>
      </c>
      <c r="N10" s="161">
        <v>14</v>
      </c>
      <c r="O10" s="161">
        <v>15</v>
      </c>
      <c r="P10" s="161">
        <v>16</v>
      </c>
      <c r="Q10" s="161">
        <v>17</v>
      </c>
    </row>
    <row r="11" spans="1:17" ht="30" customHeight="1">
      <c r="A11" s="161"/>
      <c r="B11" s="525" t="s">
        <v>1041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431"/>
    </row>
    <row r="12" spans="1:17" ht="29.25" customHeight="1">
      <c r="A12" s="161"/>
      <c r="B12" s="441" t="s">
        <v>1070</v>
      </c>
      <c r="C12" s="436">
        <f>SUM(D12:G12)</f>
        <v>777529.8</v>
      </c>
      <c r="D12" s="436">
        <v>37739.6</v>
      </c>
      <c r="E12" s="436">
        <v>308862.3</v>
      </c>
      <c r="F12" s="436">
        <v>430927.9</v>
      </c>
      <c r="G12" s="437"/>
      <c r="H12" s="165">
        <v>208294.9</v>
      </c>
      <c r="I12" s="165">
        <v>9428.9</v>
      </c>
      <c r="J12" s="165">
        <v>661.6</v>
      </c>
      <c r="K12" s="165">
        <v>198204.4</v>
      </c>
      <c r="L12" s="165"/>
      <c r="M12" s="165">
        <f>SUM(N12:P12)</f>
        <v>207537.9</v>
      </c>
      <c r="N12" s="165">
        <v>9049.6</v>
      </c>
      <c r="O12" s="165">
        <v>661.4</v>
      </c>
      <c r="P12" s="165">
        <v>197826.9</v>
      </c>
      <c r="Q12" s="165"/>
    </row>
    <row r="13" spans="1:17" s="158" customFormat="1" ht="89.25">
      <c r="A13" s="163" t="s">
        <v>922</v>
      </c>
      <c r="B13" s="164" t="s">
        <v>923</v>
      </c>
      <c r="C13" s="434" t="s">
        <v>550</v>
      </c>
      <c r="D13" s="434" t="s">
        <v>550</v>
      </c>
      <c r="E13" s="434" t="s">
        <v>550</v>
      </c>
      <c r="F13" s="434" t="s">
        <v>550</v>
      </c>
      <c r="G13" s="434" t="s">
        <v>550</v>
      </c>
      <c r="H13" s="165">
        <v>174789.2</v>
      </c>
      <c r="I13" s="165">
        <f>'ГБ №1'!D12+БСМП!D12+ДГБ!D12+'ГП №1'!D12+'ГП №3'!D12+'Стом.'!D12+Роддом!D12+УЗО!D12</f>
        <v>0</v>
      </c>
      <c r="J13" s="165">
        <f>'ГБ №1'!E12+БСМП!E12+ДГБ!E12+'ГП №1'!E12+'ГП №3'!E12+'Стом.'!E12+Роддом!E12+УЗО!E12</f>
        <v>0</v>
      </c>
      <c r="K13" s="165">
        <f>H13</f>
        <v>174789.2</v>
      </c>
      <c r="L13" s="165"/>
      <c r="M13" s="165">
        <v>174649.8</v>
      </c>
      <c r="N13" s="165">
        <f>'ГБ №1'!H12+БСМП!H12+ДГБ!H12+'ГП №1'!H12+'ГП №3'!H12+'Стом.'!H12+Роддом!H12+УЗО!H12</f>
        <v>0</v>
      </c>
      <c r="O13" s="165">
        <f>'ГБ №1'!I12+БСМП!I12+ДГБ!I12+'ГП №1'!I12+'ГП №3'!I12+'Стом.'!I12+Роддом!I12+УЗО!I12</f>
        <v>0</v>
      </c>
      <c r="P13" s="165">
        <f>M13</f>
        <v>174649.8</v>
      </c>
      <c r="Q13" s="165"/>
    </row>
    <row r="14" spans="1:17" s="170" customFormat="1" ht="25.5">
      <c r="A14" s="227" t="s">
        <v>924</v>
      </c>
      <c r="B14" s="252" t="s">
        <v>1066</v>
      </c>
      <c r="C14" s="434" t="s">
        <v>550</v>
      </c>
      <c r="D14" s="434" t="s">
        <v>550</v>
      </c>
      <c r="E14" s="434" t="s">
        <v>550</v>
      </c>
      <c r="F14" s="434" t="s">
        <v>550</v>
      </c>
      <c r="G14" s="434" t="s">
        <v>550</v>
      </c>
      <c r="H14" s="228">
        <f>K14</f>
        <v>81616.4</v>
      </c>
      <c r="I14" s="228">
        <f>'ГБ №1'!D13+БСМП!D13+ДГБ!D13+'ГП №1'!D13+'ГП №3'!D13+'Стом.'!D13+Роддом!D13+УЗО!D13</f>
        <v>0</v>
      </c>
      <c r="J14" s="228">
        <f>'ГБ №1'!E13+БСМП!E13+ДГБ!E13+'ГП №1'!E13+'ГП №3'!E13+'Стом.'!E13+Роддом!E13+УЗО!E13</f>
        <v>0</v>
      </c>
      <c r="K14" s="228">
        <v>81616.4</v>
      </c>
      <c r="L14" s="228"/>
      <c r="M14" s="228">
        <v>81542.3</v>
      </c>
      <c r="N14" s="228">
        <f>'ГБ №1'!H13+БСМП!H13+ДГБ!H13+'ГП №1'!H13+'ГП №3'!H13+'Стом.'!H13+Роддом!H13+УЗО!H13</f>
        <v>0</v>
      </c>
      <c r="O14" s="228">
        <f>'ГБ №1'!I13+БСМП!I13+ДГБ!I13+'ГП №1'!I13+'ГП №3'!I13+'Стом.'!I13+Роддом!I13+УЗО!I13</f>
        <v>0</v>
      </c>
      <c r="P14" s="228">
        <f>M14</f>
        <v>81542.3</v>
      </c>
      <c r="Q14" s="228"/>
    </row>
    <row r="15" spans="1:17" s="170" customFormat="1" ht="25.5" hidden="1">
      <c r="A15" s="227" t="s">
        <v>1067</v>
      </c>
      <c r="B15" s="252" t="s">
        <v>1068</v>
      </c>
      <c r="C15" s="434" t="s">
        <v>550</v>
      </c>
      <c r="D15" s="434" t="s">
        <v>550</v>
      </c>
      <c r="E15" s="434" t="s">
        <v>550</v>
      </c>
      <c r="F15" s="434" t="s">
        <v>550</v>
      </c>
      <c r="G15" s="434" t="s">
        <v>550</v>
      </c>
      <c r="H15" s="228">
        <f aca="true" t="shared" si="0" ref="H15:H22">K15</f>
        <v>81616400</v>
      </c>
      <c r="I15" s="228">
        <f>'ГБ №1'!D14+БСМП!D14+ДГБ!D14+'ГП №1'!D14+'ГП №3'!D14+'Стом.'!D14+Роддом!D14+УЗО!D14</f>
        <v>0</v>
      </c>
      <c r="J15" s="228">
        <f>'ГБ №1'!E14+БСМП!E14+ДГБ!E14+'ГП №1'!E14+'ГП №3'!E14+'Стом.'!E14+Роддом!E14+УЗО!E14</f>
        <v>0</v>
      </c>
      <c r="K15" s="228">
        <f>'ГБ №1'!F14+БСМП!F14+ДГБ!F14+'ГП №1'!F14+'ГП №3'!F14+'Стом.'!F14+Роддом!F14+УЗО!F14</f>
        <v>81616400</v>
      </c>
      <c r="L15" s="228"/>
      <c r="M15" s="228">
        <f>'ГБ №1'!G14+БСМП!G14+ДГБ!G14+'ГП №1'!G14+'ГП №3'!G14+'Стом.'!G14+Роддом!G14+УЗО!G14</f>
        <v>81542273.28</v>
      </c>
      <c r="N15" s="228">
        <f>'ГБ №1'!H14+БСМП!H14+ДГБ!H14+'ГП №1'!H14+'ГП №3'!H14+'Стом.'!H14+Роддом!H14+УЗО!H14</f>
        <v>0</v>
      </c>
      <c r="O15" s="228">
        <f>'ГБ №1'!I14+БСМП!I14+ДГБ!I14+'ГП №1'!I14+'ГП №3'!I14+'Стом.'!I14+Роддом!I14+УЗО!I14</f>
        <v>0</v>
      </c>
      <c r="P15" s="228">
        <f aca="true" t="shared" si="1" ref="P15:P22">M15</f>
        <v>81542273.28</v>
      </c>
      <c r="Q15" s="228"/>
    </row>
    <row r="16" spans="1:17" s="196" customFormat="1" ht="12.75" hidden="1">
      <c r="A16" s="192" t="s">
        <v>1069</v>
      </c>
      <c r="B16" s="239" t="s">
        <v>968</v>
      </c>
      <c r="C16" s="434" t="s">
        <v>550</v>
      </c>
      <c r="D16" s="434" t="s">
        <v>550</v>
      </c>
      <c r="E16" s="434" t="s">
        <v>550</v>
      </c>
      <c r="F16" s="434" t="s">
        <v>550</v>
      </c>
      <c r="G16" s="434" t="s">
        <v>550</v>
      </c>
      <c r="H16" s="228">
        <f t="shared" si="0"/>
        <v>0</v>
      </c>
      <c r="I16" s="194">
        <f>'ГБ №1'!D15+БСМП!D15+ДГБ!D15+'ГП №1'!D15+'ГП №3'!D15+'Стом.'!D15+Роддом!D15+УЗО!D15</f>
        <v>0</v>
      </c>
      <c r="J16" s="194">
        <f>'ГБ №1'!E15+БСМП!E15+ДГБ!E15+'ГП №1'!E15+'ГП №3'!E15+'Стом.'!E15+Роддом!E15+УЗО!E15</f>
        <v>0</v>
      </c>
      <c r="K16" s="194">
        <f>'ГБ №1'!F15+БСМП!F15+ДГБ!F15+'ГП №1'!F15+'ГП №3'!F15+'Стом.'!F15+Роддом!F15+УЗО!F15</f>
        <v>0</v>
      </c>
      <c r="L16" s="194"/>
      <c r="M16" s="194">
        <f>'ГБ №1'!G15+БСМП!G15+ДГБ!G15+'ГП №1'!G15+'ГП №3'!G15+'Стом.'!G15+Роддом!G15+УЗО!G15</f>
        <v>0</v>
      </c>
      <c r="N16" s="194">
        <f>'ГБ №1'!H15+БСМП!H15+ДГБ!H15+'ГП №1'!H15+'ГП №3'!H15+'Стом.'!H15+Роддом!H15+УЗО!H15</f>
        <v>0</v>
      </c>
      <c r="O16" s="194">
        <f>'ГБ №1'!I15+БСМП!I15+ДГБ!I15+'ГП №1'!I15+'ГП №3'!I15+'Стом.'!I15+Роддом!I15+УЗО!I15</f>
        <v>0</v>
      </c>
      <c r="P16" s="228">
        <f t="shared" si="1"/>
        <v>0</v>
      </c>
      <c r="Q16" s="194"/>
    </row>
    <row r="17" spans="1:17" s="170" customFormat="1" ht="12.75">
      <c r="A17" s="416" t="s">
        <v>925</v>
      </c>
      <c r="B17" s="238" t="s">
        <v>926</v>
      </c>
      <c r="C17" s="434" t="s">
        <v>550</v>
      </c>
      <c r="D17" s="434" t="s">
        <v>550</v>
      </c>
      <c r="E17" s="434" t="s">
        <v>550</v>
      </c>
      <c r="F17" s="434" t="s">
        <v>550</v>
      </c>
      <c r="G17" s="434" t="s">
        <v>550</v>
      </c>
      <c r="H17" s="228">
        <f t="shared" si="0"/>
        <v>5149</v>
      </c>
      <c r="I17" s="169">
        <f>'ГБ №1'!D16+БСМП!D16+ДГБ!D16+'ГП №1'!D16+'ГП №3'!D16+'Стом.'!D16+Роддом!D16+УЗО!D16</f>
        <v>0</v>
      </c>
      <c r="J17" s="169">
        <f>'ГБ №1'!E16+БСМП!E16+ДГБ!E16+'ГП №1'!E16+'ГП №3'!E16+'Стом.'!E16+Роддом!E16+УЗО!E16</f>
        <v>0</v>
      </c>
      <c r="K17" s="169">
        <v>5149</v>
      </c>
      <c r="L17" s="169"/>
      <c r="M17" s="169">
        <v>5148.7</v>
      </c>
      <c r="N17" s="169">
        <f>'ГБ №1'!H16+БСМП!H16+ДГБ!H16+'ГП №1'!H16+'ГП №3'!H16+'Стом.'!H16+Роддом!H16+УЗО!H16</f>
        <v>0</v>
      </c>
      <c r="O17" s="169">
        <f>'ГБ №1'!I16+БСМП!I16+ДГБ!I16+'ГП №1'!I16+'ГП №3'!I16+'Стом.'!I16+Роддом!I16+УЗО!I16</f>
        <v>0</v>
      </c>
      <c r="P17" s="228">
        <f t="shared" si="1"/>
        <v>5148.7</v>
      </c>
      <c r="Q17" s="169"/>
    </row>
    <row r="18" spans="1:17" s="170" customFormat="1" ht="12.75">
      <c r="A18" s="416" t="s">
        <v>927</v>
      </c>
      <c r="B18" s="238" t="s">
        <v>957</v>
      </c>
      <c r="C18" s="434" t="s">
        <v>550</v>
      </c>
      <c r="D18" s="434" t="s">
        <v>550</v>
      </c>
      <c r="E18" s="434" t="s">
        <v>550</v>
      </c>
      <c r="F18" s="434" t="s">
        <v>550</v>
      </c>
      <c r="G18" s="434" t="s">
        <v>550</v>
      </c>
      <c r="H18" s="228">
        <f t="shared" si="0"/>
        <v>68331.1</v>
      </c>
      <c r="I18" s="169">
        <f>'ГБ №1'!D17+БСМП!D17+ДГБ!D17+'ГП №1'!D17+'ГП №3'!D17+'Стом.'!D17+Роддом!D17+УЗО!D17</f>
        <v>0</v>
      </c>
      <c r="J18" s="169">
        <f>'ГБ №1'!E17+БСМП!E17+ДГБ!E17+'ГП №1'!E17+'ГП №3'!E17+'Стом.'!E17+Роддом!E17+УЗО!E17</f>
        <v>0</v>
      </c>
      <c r="K18" s="169">
        <v>68331.1</v>
      </c>
      <c r="L18" s="169"/>
      <c r="M18" s="169">
        <v>68291</v>
      </c>
      <c r="N18" s="169">
        <f>'ГБ №1'!H17+БСМП!H17+ДГБ!H17+'ГП №1'!H17+'ГП №3'!H17+'Стом.'!H17+Роддом!H17+УЗО!H17</f>
        <v>0</v>
      </c>
      <c r="O18" s="169">
        <f>'ГБ №1'!I17+БСМП!I17+ДГБ!I17+'ГП №1'!I17+'ГП №3'!I17+'Стом.'!I17+Роддом!I17+УЗО!I17</f>
        <v>0</v>
      </c>
      <c r="P18" s="228">
        <f t="shared" si="1"/>
        <v>68291</v>
      </c>
      <c r="Q18" s="169"/>
    </row>
    <row r="19" spans="1:17" s="183" customFormat="1" ht="12.75" hidden="1">
      <c r="A19" s="184" t="s">
        <v>955</v>
      </c>
      <c r="B19" s="185" t="s">
        <v>959</v>
      </c>
      <c r="C19" s="434" t="s">
        <v>550</v>
      </c>
      <c r="D19" s="434" t="s">
        <v>550</v>
      </c>
      <c r="E19" s="434" t="s">
        <v>550</v>
      </c>
      <c r="F19" s="434" t="s">
        <v>550</v>
      </c>
      <c r="G19" s="434" t="s">
        <v>550</v>
      </c>
      <c r="H19" s="228">
        <f t="shared" si="0"/>
        <v>67769600</v>
      </c>
      <c r="I19" s="169">
        <f>'ГБ №1'!D18+БСМП!D18+ДГБ!D18+'ГП №1'!D18+'ГП №3'!D18+'Стом.'!D18+Роддом!D18+УЗО!D18</f>
        <v>0</v>
      </c>
      <c r="J19" s="169">
        <f>'ГБ №1'!E18+БСМП!E18+ДГБ!E18+'ГП №1'!E18+'ГП №3'!E18+'Стом.'!E18+Роддом!E18+УЗО!E18</f>
        <v>0</v>
      </c>
      <c r="K19" s="169">
        <f>'ГБ №1'!F18+БСМП!F18+ДГБ!F18+'ГП №1'!F18+'ГП №3'!F18+'Стом.'!F18+Роддом!F18+УЗО!F18</f>
        <v>67769600</v>
      </c>
      <c r="L19" s="169"/>
      <c r="M19" s="169">
        <f>'ГБ №1'!G18+БСМП!G18+ДГБ!G18+'ГП №1'!G18+'ГП №3'!G18+'Стом.'!G18+Роддом!G18+УЗО!G18</f>
        <v>67729602.61</v>
      </c>
      <c r="N19" s="169">
        <f>'ГБ №1'!H18+БСМП!H18+ДГБ!H18+'ГП №1'!H18+'ГП №3'!H18+'Стом.'!H18+Роддом!H18+УЗО!H18</f>
        <v>0</v>
      </c>
      <c r="O19" s="169">
        <f>'ГБ №1'!I18+БСМП!I18+ДГБ!I18+'ГП №1'!I18+'ГП №3'!I18+'Стом.'!I18+Роддом!I18+УЗО!I18</f>
        <v>0</v>
      </c>
      <c r="P19" s="228">
        <f t="shared" si="1"/>
        <v>67729602.61</v>
      </c>
      <c r="Q19" s="169"/>
    </row>
    <row r="20" spans="1:17" s="190" customFormat="1" ht="12.75" hidden="1">
      <c r="A20" s="187" t="s">
        <v>956</v>
      </c>
      <c r="B20" s="239" t="s">
        <v>968</v>
      </c>
      <c r="C20" s="434" t="s">
        <v>550</v>
      </c>
      <c r="D20" s="434" t="s">
        <v>550</v>
      </c>
      <c r="E20" s="434" t="s">
        <v>550</v>
      </c>
      <c r="F20" s="434" t="s">
        <v>550</v>
      </c>
      <c r="G20" s="434" t="s">
        <v>550</v>
      </c>
      <c r="H20" s="228">
        <f t="shared" si="0"/>
        <v>561500</v>
      </c>
      <c r="I20" s="194">
        <f>'ГБ №1'!D19+БСМП!D19+ДГБ!D19+'ГП №1'!D19+'ГП №3'!D19+'Стом.'!D19+Роддом!D19+УЗО!D19</f>
        <v>0</v>
      </c>
      <c r="J20" s="194">
        <f>'ГБ №1'!E19+БСМП!E19+ДГБ!E19+'ГП №1'!E19+'ГП №3'!E19+'Стом.'!E19+Роддом!E19+УЗО!E19</f>
        <v>0</v>
      </c>
      <c r="K20" s="194">
        <f>'ГБ №1'!F19+БСМП!F19+ДГБ!F19+'ГП №1'!F19+'ГП №3'!F19+'Стом.'!F19+Роддом!F19+УЗО!F19</f>
        <v>561500</v>
      </c>
      <c r="L20" s="194"/>
      <c r="M20" s="194">
        <f>'ГБ №1'!G19+БСМП!G19+ДГБ!G19+'ГП №1'!G19+'ГП №3'!G19+'Стом.'!G19+Роддом!G19+УЗО!G19</f>
        <v>561370</v>
      </c>
      <c r="N20" s="194">
        <f>'ГБ №1'!H19+БСМП!H19+ДГБ!H19+'ГП №1'!H19+'ГП №3'!H19+'Стом.'!H19+Роддом!H19+УЗО!H19</f>
        <v>0</v>
      </c>
      <c r="O20" s="194">
        <f>'ГБ №1'!I19+БСМП!I19+ДГБ!I19+'ГП №1'!I19+'ГП №3'!I19+'Стом.'!I19+Роддом!I19+УЗО!I19</f>
        <v>0</v>
      </c>
      <c r="P20" s="228">
        <f t="shared" si="1"/>
        <v>561370</v>
      </c>
      <c r="Q20" s="194"/>
    </row>
    <row r="21" spans="1:17" s="170" customFormat="1" ht="25.5">
      <c r="A21" s="416" t="s">
        <v>928</v>
      </c>
      <c r="B21" s="238" t="s">
        <v>1023</v>
      </c>
      <c r="C21" s="434" t="s">
        <v>550</v>
      </c>
      <c r="D21" s="434" t="s">
        <v>550</v>
      </c>
      <c r="E21" s="434" t="s">
        <v>550</v>
      </c>
      <c r="F21" s="434" t="s">
        <v>550</v>
      </c>
      <c r="G21" s="434" t="s">
        <v>550</v>
      </c>
      <c r="H21" s="228">
        <f t="shared" si="0"/>
        <v>16732.6</v>
      </c>
      <c r="I21" s="169">
        <f>'ГБ №1'!D20+БСМП!D20+ДГБ!D20+'ГП №1'!D20+'ГП №3'!D20+'Стом.'!D20+Роддом!D20+УЗО!D20</f>
        <v>0</v>
      </c>
      <c r="J21" s="169">
        <f>'ГБ №1'!E20+БСМП!E20+ДГБ!E20+'ГП №1'!E20+'ГП №3'!E20+'Стом.'!E20+Роддом!E20+УЗО!E20</f>
        <v>0</v>
      </c>
      <c r="K21" s="169">
        <v>16732.6</v>
      </c>
      <c r="L21" s="169"/>
      <c r="M21" s="169">
        <v>16708</v>
      </c>
      <c r="N21" s="169">
        <f>'ГБ №1'!H20+БСМП!H20+ДГБ!H20+'ГП №1'!H20+'ГП №3'!H20+'Стом.'!H20+Роддом!H20+УЗО!H20</f>
        <v>0</v>
      </c>
      <c r="O21" s="169">
        <f>'ГБ №1'!I20+БСМП!I20+ДГБ!I20+'ГП №1'!I20+'ГП №3'!I20+'Стом.'!I20+Роддом!I20+УЗО!I20</f>
        <v>0</v>
      </c>
      <c r="P21" s="228">
        <f t="shared" si="1"/>
        <v>16708</v>
      </c>
      <c r="Q21" s="169"/>
    </row>
    <row r="22" spans="1:17" s="170" customFormat="1" ht="25.5">
      <c r="A22" s="416" t="s">
        <v>929</v>
      </c>
      <c r="B22" s="240" t="s">
        <v>960</v>
      </c>
      <c r="C22" s="434" t="s">
        <v>550</v>
      </c>
      <c r="D22" s="434" t="s">
        <v>550</v>
      </c>
      <c r="E22" s="434" t="s">
        <v>550</v>
      </c>
      <c r="F22" s="434" t="s">
        <v>550</v>
      </c>
      <c r="G22" s="434" t="s">
        <v>550</v>
      </c>
      <c r="H22" s="228">
        <f t="shared" si="0"/>
        <v>2960.1</v>
      </c>
      <c r="I22" s="169">
        <f>'ГБ №1'!D21+БСМП!D21+ДГБ!D21+'ГП №1'!D21+'ГП №3'!D21+'Стом.'!D21+Роддом!D21+УЗО!D21</f>
        <v>0</v>
      </c>
      <c r="J22" s="169">
        <f>'ГБ №1'!E21+БСМП!E21+ДГБ!E21+'ГП №1'!E21+'ГП №3'!E21+'Стом.'!E21+Роддом!E21+УЗО!E21</f>
        <v>0</v>
      </c>
      <c r="K22" s="169">
        <v>2960.1</v>
      </c>
      <c r="L22" s="169"/>
      <c r="M22" s="169">
        <v>2959.8</v>
      </c>
      <c r="N22" s="169">
        <f>'ГБ №1'!H21+БСМП!H21+ДГБ!H21+'ГП №1'!H21+'ГП №3'!H21+'Стом.'!H21+Роддом!H21+УЗО!H21</f>
        <v>0</v>
      </c>
      <c r="O22" s="169">
        <f>'ГБ №1'!I21+БСМП!I21+ДГБ!I21+'ГП №1'!I21+'ГП №3'!I21+'Стом.'!I21+Роддом!I21+УЗО!I21</f>
        <v>0</v>
      </c>
      <c r="P22" s="228">
        <f t="shared" si="1"/>
        <v>2959.8</v>
      </c>
      <c r="Q22" s="169"/>
    </row>
    <row r="23" spans="1:17" s="183" customFormat="1" ht="25.5" hidden="1">
      <c r="A23" s="179" t="s">
        <v>961</v>
      </c>
      <c r="B23" s="241" t="s">
        <v>958</v>
      </c>
      <c r="C23" s="434" t="s">
        <v>550</v>
      </c>
      <c r="D23" s="434" t="s">
        <v>550</v>
      </c>
      <c r="E23" s="434" t="s">
        <v>550</v>
      </c>
      <c r="F23" s="434" t="s">
        <v>550</v>
      </c>
      <c r="G23" s="434" t="s">
        <v>550</v>
      </c>
      <c r="H23" s="169">
        <f>'ГБ №1'!C22+БСМП!C22+ДГБ!C22+'ГП №1'!C22+'ГП №3'!C22+'Стом.'!C22+Роддом!C22+УЗО!C22</f>
        <v>2880800</v>
      </c>
      <c r="I23" s="169">
        <f>'ГБ №1'!D22+БСМП!D22+ДГБ!D22+'ГП №1'!D22+'ГП №3'!D22+'Стом.'!D22+Роддом!D22+УЗО!D22</f>
        <v>0</v>
      </c>
      <c r="J23" s="169">
        <f>'ГБ №1'!E22+БСМП!E22+ДГБ!E22+'ГП №1'!E22+'ГП №3'!E22+'Стом.'!E22+Роддом!E22+УЗО!E22</f>
        <v>0</v>
      </c>
      <c r="K23" s="169">
        <f>'ГБ №1'!F22+БСМП!F22+ДГБ!F22+'ГП №1'!F22+'ГП №3'!F22+'Стом.'!F22+Роддом!F22+УЗО!F22</f>
        <v>2880800</v>
      </c>
      <c r="L23" s="169"/>
      <c r="M23" s="169">
        <f>'ГБ №1'!G22+БСМП!G22+ДГБ!G22+'ГП №1'!G22+'ГП №3'!G22+'Стом.'!G22+Роддом!G22+УЗО!G22</f>
        <v>2880567.33</v>
      </c>
      <c r="N23" s="169">
        <f>'ГБ №1'!H22+БСМП!H22+ДГБ!H22+'ГП №1'!H22+'ГП №3'!H22+'Стом.'!H22+Роддом!H22+УЗО!H22</f>
        <v>0</v>
      </c>
      <c r="O23" s="169">
        <f>'ГБ №1'!I22+БСМП!I22+ДГБ!I22+'ГП №1'!I22+'ГП №3'!I22+'Стом.'!I22+Роддом!I22+УЗО!I22</f>
        <v>0</v>
      </c>
      <c r="P23" s="169">
        <f>'ГБ №1'!J22+БСМП!J22+ДГБ!J22+'ГП №1'!J22+'ГП №3'!J22+'Стом.'!J22+Роддом!J22+УЗО!J22</f>
        <v>2880567.33</v>
      </c>
      <c r="Q23" s="169"/>
    </row>
    <row r="24" spans="1:17" s="190" customFormat="1" ht="12.75" hidden="1">
      <c r="A24" s="187" t="s">
        <v>962</v>
      </c>
      <c r="B24" s="242" t="s">
        <v>968</v>
      </c>
      <c r="C24" s="434" t="s">
        <v>550</v>
      </c>
      <c r="D24" s="434" t="s">
        <v>550</v>
      </c>
      <c r="E24" s="434" t="s">
        <v>550</v>
      </c>
      <c r="F24" s="434" t="s">
        <v>550</v>
      </c>
      <c r="G24" s="434" t="s">
        <v>550</v>
      </c>
      <c r="H24" s="194">
        <f>'ГБ №1'!C23+БСМП!C23+ДГБ!C23+'ГП №1'!C23+'ГП №3'!C23+'Стом.'!C23+Роддом!C23+УЗО!C23</f>
        <v>79300</v>
      </c>
      <c r="I24" s="194">
        <f>'ГБ №1'!D23+БСМП!D23+ДГБ!D23+'ГП №1'!D23+'ГП №3'!D23+'Стом.'!D23+Роддом!D23+УЗО!D23</f>
        <v>0</v>
      </c>
      <c r="J24" s="194">
        <f>'ГБ №1'!E23+БСМП!E23+ДГБ!E23+'ГП №1'!E23+'ГП №3'!E23+'Стом.'!E23+Роддом!E23+УЗО!E23</f>
        <v>0</v>
      </c>
      <c r="K24" s="194">
        <f>'ГБ №1'!F23+БСМП!F23+ДГБ!F23+'ГП №1'!F23+'ГП №3'!F23+'Стом.'!F23+Роддом!F23+УЗО!F23</f>
        <v>79300</v>
      </c>
      <c r="L24" s="194"/>
      <c r="M24" s="194">
        <f>'ГБ №1'!G23+БСМП!G23+ДГБ!G23+'ГП №1'!G23+'ГП №3'!G23+'Стом.'!G23+Роддом!G23+УЗО!G23</f>
        <v>79223.13</v>
      </c>
      <c r="N24" s="194">
        <f>'ГБ №1'!H23+БСМП!H23+ДГБ!H23+'ГП №1'!H23+'ГП №3'!H23+'Стом.'!H23+Роддом!H23+УЗО!H23</f>
        <v>0</v>
      </c>
      <c r="O24" s="194">
        <f>'ГБ №1'!I23+БСМП!I23+ДГБ!I23+'ГП №1'!I23+'ГП №3'!I23+'Стом.'!I23+Роддом!I23+УЗО!I23</f>
        <v>0</v>
      </c>
      <c r="P24" s="194">
        <f>'ГБ №1'!J23+БСМП!J23+ДГБ!J23+'ГП №1'!J23+'ГП №3'!J23+'Стом.'!J23+Роддом!J23+УЗО!J23</f>
        <v>79223.13</v>
      </c>
      <c r="Q24" s="194"/>
    </row>
    <row r="25" spans="1:17" s="158" customFormat="1" ht="25.5">
      <c r="A25" s="163" t="s">
        <v>930</v>
      </c>
      <c r="B25" s="243" t="s">
        <v>931</v>
      </c>
      <c r="C25" s="434" t="s">
        <v>550</v>
      </c>
      <c r="D25" s="434" t="s">
        <v>550</v>
      </c>
      <c r="E25" s="434" t="s">
        <v>550</v>
      </c>
      <c r="F25" s="434" t="s">
        <v>550</v>
      </c>
      <c r="G25" s="434" t="s">
        <v>550</v>
      </c>
      <c r="H25" s="165">
        <f>K25</f>
        <v>2127.3</v>
      </c>
      <c r="I25" s="165">
        <f>'ГБ №1'!D24+БСМП!D24+ДГБ!D24+'ГП №1'!D24+'ГП №3'!D24+'Стом.'!D24+Роддом!D24+УЗО!D24</f>
        <v>0</v>
      </c>
      <c r="J25" s="165">
        <f>'ГБ №1'!E24+БСМП!E24+ДГБ!E24+'ГП №1'!E24+'ГП №3'!E24+'Стом.'!E24+Роддом!E24+УЗО!E24</f>
        <v>0</v>
      </c>
      <c r="K25" s="165">
        <v>2127.3</v>
      </c>
      <c r="L25" s="165"/>
      <c r="M25" s="165">
        <v>2126.8</v>
      </c>
      <c r="N25" s="165">
        <f>'ГБ №1'!H24+БСМП!H24+ДГБ!H24+'ГП №1'!H24+'ГП №3'!H24+'Стом.'!H24+Роддом!H24+УЗО!H24</f>
        <v>0</v>
      </c>
      <c r="O25" s="165">
        <f>'ГБ №1'!I24+БСМП!I24+ДГБ!I24+'ГП №1'!I24+'ГП №3'!I24+'Стом.'!I24+Роддом!I24+УЗО!I24</f>
        <v>0</v>
      </c>
      <c r="P25" s="165">
        <f>M25</f>
        <v>2126.8</v>
      </c>
      <c r="Q25" s="165"/>
    </row>
    <row r="26" spans="1:17" s="170" customFormat="1" ht="76.5">
      <c r="A26" s="416" t="s">
        <v>932</v>
      </c>
      <c r="B26" s="240" t="s">
        <v>934</v>
      </c>
      <c r="C26" s="434" t="s">
        <v>550</v>
      </c>
      <c r="D26" s="434" t="s">
        <v>550</v>
      </c>
      <c r="E26" s="434" t="s">
        <v>550</v>
      </c>
      <c r="F26" s="434" t="s">
        <v>550</v>
      </c>
      <c r="G26" s="434" t="s">
        <v>550</v>
      </c>
      <c r="H26" s="169">
        <f>K26</f>
        <v>1404.9</v>
      </c>
      <c r="I26" s="169">
        <f>'ГБ №1'!D25+БСМП!D25+ДГБ!D25+'ГП №1'!D25+'ГП №3'!D25+'Стом.'!D25+Роддом!D25+УЗО!D25</f>
        <v>0</v>
      </c>
      <c r="J26" s="169">
        <f>'ГБ №1'!E25+БСМП!E25+ДГБ!E25+'ГП №1'!E25+'ГП №3'!E25+'Стом.'!E25+Роддом!E25+УЗО!E25</f>
        <v>0</v>
      </c>
      <c r="K26" s="169">
        <v>1404.9</v>
      </c>
      <c r="L26" s="169"/>
      <c r="M26" s="169">
        <v>1404.6</v>
      </c>
      <c r="N26" s="169">
        <f>'ГБ №1'!H25+БСМП!H25+ДГБ!H25+'ГП №1'!H25+'ГП №3'!H25+'Стом.'!H25+Роддом!H25+УЗО!H25</f>
        <v>0</v>
      </c>
      <c r="O26" s="169">
        <f>'ГБ №1'!I25+БСМП!I25+ДГБ!I25+'ГП №1'!I25+'ГП №3'!I25+'Стом.'!I25+Роддом!I25+УЗО!I25</f>
        <v>0</v>
      </c>
      <c r="P26" s="169">
        <f>M26</f>
        <v>1404.6</v>
      </c>
      <c r="Q26" s="169"/>
    </row>
    <row r="27" spans="1:17" s="170" customFormat="1" ht="12.75">
      <c r="A27" s="416" t="s">
        <v>933</v>
      </c>
      <c r="B27" s="240" t="s">
        <v>963</v>
      </c>
      <c r="C27" s="434" t="s">
        <v>550</v>
      </c>
      <c r="D27" s="434" t="s">
        <v>550</v>
      </c>
      <c r="E27" s="434" t="s">
        <v>550</v>
      </c>
      <c r="F27" s="434" t="s">
        <v>550</v>
      </c>
      <c r="G27" s="434" t="s">
        <v>550</v>
      </c>
      <c r="H27" s="169">
        <f>K27</f>
        <v>465.5</v>
      </c>
      <c r="I27" s="169">
        <f>'ГБ №1'!D26+БСМП!D26+ДГБ!D26+'ГП №1'!D26+'ГП №3'!D26+'Стом.'!D26+Роддом!D26+УЗО!D26</f>
        <v>0</v>
      </c>
      <c r="J27" s="169">
        <f>'ГБ №1'!E26+БСМП!E26+ДГБ!E26+'ГП №1'!E26+'ГП №3'!E26+'Стом.'!E26+Роддом!E26+УЗО!E26</f>
        <v>0</v>
      </c>
      <c r="K27" s="169">
        <v>465.5</v>
      </c>
      <c r="L27" s="169"/>
      <c r="M27" s="169">
        <v>465.3</v>
      </c>
      <c r="N27" s="169">
        <f>'ГБ №1'!H26+БСМП!H26+ДГБ!H26+'ГП №1'!H26+'ГП №3'!H26+'Стом.'!H26+Роддом!H26+УЗО!H26</f>
        <v>0</v>
      </c>
      <c r="O27" s="169">
        <f>'ГБ №1'!I26+БСМП!I26+ДГБ!I26+'ГП №1'!I26+'ГП №3'!I26+'Стом.'!I26+Роддом!I26+УЗО!I26</f>
        <v>0</v>
      </c>
      <c r="P27" s="169">
        <f>M27</f>
        <v>465.3</v>
      </c>
      <c r="Q27" s="169"/>
    </row>
    <row r="28" spans="1:17" s="190" customFormat="1" ht="12.75" hidden="1">
      <c r="A28" s="187" t="s">
        <v>1024</v>
      </c>
      <c r="B28" s="242" t="s">
        <v>968</v>
      </c>
      <c r="C28" s="434" t="s">
        <v>550</v>
      </c>
      <c r="D28" s="434" t="s">
        <v>550</v>
      </c>
      <c r="E28" s="434" t="s">
        <v>550</v>
      </c>
      <c r="F28" s="434" t="s">
        <v>550</v>
      </c>
      <c r="G28" s="434" t="s">
        <v>550</v>
      </c>
      <c r="H28" s="169">
        <f>K28</f>
        <v>453500</v>
      </c>
      <c r="I28" s="323">
        <f>'ГБ №1'!D27+БСМП!D27+ДГБ!D27+'ГП №1'!D27+'ГП №3'!D27+'Стом.'!D27+Роддом!D27+УЗО!D27</f>
        <v>0</v>
      </c>
      <c r="J28" s="323">
        <f>'ГБ №1'!E27+БСМП!E27+ДГБ!E27+'ГП №1'!E27+'ГП №3'!E27+'Стом.'!E27+Роддом!E27+УЗО!E27</f>
        <v>0</v>
      </c>
      <c r="K28" s="323">
        <f>'ГБ №1'!F27+БСМП!F27+ДГБ!F27+'ГП №1'!F27+'ГП №3'!F27+'Стом.'!F27+Роддом!F27+УЗО!F27</f>
        <v>453500</v>
      </c>
      <c r="L28" s="323"/>
      <c r="M28" s="323">
        <f>'ГБ №1'!G27+БСМП!G27+ДГБ!G27+'ГП №1'!G27+'ГП №3'!G27+'Стом.'!G27+Роддом!G27+УЗО!G27</f>
        <v>453370</v>
      </c>
      <c r="N28" s="323">
        <f>'ГБ №1'!H27+БСМП!H27+ДГБ!H27+'ГП №1'!H27+'ГП №3'!H27+'Стом.'!H27+Роддом!H27+УЗО!H27</f>
        <v>0</v>
      </c>
      <c r="O28" s="323">
        <f>'ГБ №1'!I27+БСМП!I27+ДГБ!I27+'ГП №1'!I27+'ГП №3'!I27+'Стом.'!I27+Роддом!I27+УЗО!I27</f>
        <v>0</v>
      </c>
      <c r="P28" s="169">
        <f>M28</f>
        <v>453370</v>
      </c>
      <c r="Q28" s="323"/>
    </row>
    <row r="29" spans="1:17" s="170" customFormat="1" ht="51">
      <c r="A29" s="416" t="s">
        <v>935</v>
      </c>
      <c r="B29" s="240" t="s">
        <v>936</v>
      </c>
      <c r="C29" s="434" t="s">
        <v>550</v>
      </c>
      <c r="D29" s="434" t="s">
        <v>550</v>
      </c>
      <c r="E29" s="434" t="s">
        <v>550</v>
      </c>
      <c r="F29" s="434" t="s">
        <v>550</v>
      </c>
      <c r="G29" s="434" t="s">
        <v>550</v>
      </c>
      <c r="H29" s="169">
        <f>K29</f>
        <v>256.9</v>
      </c>
      <c r="I29" s="169">
        <f>'ГБ №1'!D28+БСМП!D28+ДГБ!D28+'ГП №1'!D28+'ГП №3'!D28+'Стом.'!D28+Роддом!D28+УЗО!D28</f>
        <v>0</v>
      </c>
      <c r="J29" s="169">
        <f>'ГБ №1'!E28+БСМП!E28+ДГБ!E28+'ГП №1'!E28+'ГП №3'!E28+'Стом.'!E28+Роддом!E28+УЗО!E28</f>
        <v>0</v>
      </c>
      <c r="K29" s="169">
        <v>256.9</v>
      </c>
      <c r="L29" s="169"/>
      <c r="M29" s="169">
        <v>256.9</v>
      </c>
      <c r="N29" s="169">
        <f>'ГБ №1'!H28+БСМП!H28+ДГБ!H28+'ГП №1'!H28+'ГП №3'!H28+'Стом.'!H28+Роддом!H28+УЗО!H28</f>
        <v>0</v>
      </c>
      <c r="O29" s="169">
        <f>'ГБ №1'!I28+БСМП!I28+ДГБ!I28+'ГП №1'!I28+'ГП №3'!I28+'Стом.'!I28+Роддом!I28+УЗО!I28</f>
        <v>0</v>
      </c>
      <c r="P29" s="169">
        <f>M29</f>
        <v>256.9</v>
      </c>
      <c r="Q29" s="169"/>
    </row>
    <row r="30" spans="1:17" s="170" customFormat="1" ht="12.75" hidden="1">
      <c r="A30" s="416" t="s">
        <v>1025</v>
      </c>
      <c r="B30" s="240" t="s">
        <v>937</v>
      </c>
      <c r="C30" s="434" t="s">
        <v>550</v>
      </c>
      <c r="D30" s="434" t="s">
        <v>550</v>
      </c>
      <c r="E30" s="434" t="s">
        <v>550</v>
      </c>
      <c r="F30" s="434" t="s">
        <v>550</v>
      </c>
      <c r="G30" s="434" t="s">
        <v>550</v>
      </c>
      <c r="H30" s="169">
        <f>'ГБ №1'!C29+БСМП!C29+ДГБ!C29+'ГП №1'!C29+'ГП №3'!C29+'Стом.'!C29+Роддом!C29+УЗО!C29</f>
        <v>256900</v>
      </c>
      <c r="I30" s="169">
        <f>'ГБ №1'!D29+БСМП!D29+ДГБ!D29+'ГП №1'!D29+'ГП №3'!D29+'Стом.'!D29+Роддом!D29+УЗО!D29</f>
        <v>0</v>
      </c>
      <c r="J30" s="169">
        <f>'ГБ №1'!E29+БСМП!E29+ДГБ!E29+'ГП №1'!E29+'ГП №3'!E29+'Стом.'!E29+Роддом!E29+УЗО!E29</f>
        <v>0</v>
      </c>
      <c r="K30" s="169">
        <f>'ГБ №1'!F29+БСМП!F29+ДГБ!F29+'ГП №1'!F29+'ГП №3'!F29+'Стом.'!F29+Роддом!F29+УЗО!F29</f>
        <v>256900</v>
      </c>
      <c r="L30" s="169"/>
      <c r="M30" s="169">
        <f>'ГБ №1'!G29+БСМП!G29+ДГБ!G29+'ГП №1'!G29+'ГП №3'!G29+'Стом.'!G29+Роддом!G29+УЗО!G29</f>
        <v>256900</v>
      </c>
      <c r="N30" s="169">
        <f>'ГБ №1'!H29+БСМП!H29+ДГБ!H29+'ГП №1'!H29+'ГП №3'!H29+'Стом.'!H29+Роддом!H29+УЗО!H29</f>
        <v>0</v>
      </c>
      <c r="O30" s="169">
        <f>'ГБ №1'!I29+БСМП!I29+ДГБ!I29+'ГП №1'!I29+'ГП №3'!I29+'Стом.'!I29+Роддом!I29+УЗО!I29</f>
        <v>0</v>
      </c>
      <c r="P30" s="169">
        <f>'ГБ №1'!J29+БСМП!J29+ДГБ!J29+'ГП №1'!J29+'ГП №3'!J29+'Стом.'!J29+Роддом!J29+УЗО!J29</f>
        <v>256900</v>
      </c>
      <c r="Q30" s="169"/>
    </row>
    <row r="31" spans="1:17" s="158" customFormat="1" ht="26.25">
      <c r="A31" s="171">
        <v>3</v>
      </c>
      <c r="B31" s="432" t="s">
        <v>938</v>
      </c>
      <c r="C31" s="434" t="s">
        <v>550</v>
      </c>
      <c r="D31" s="434" t="s">
        <v>550</v>
      </c>
      <c r="E31" s="434" t="s">
        <v>550</v>
      </c>
      <c r="F31" s="434" t="s">
        <v>550</v>
      </c>
      <c r="G31" s="434" t="s">
        <v>550</v>
      </c>
      <c r="H31" s="165">
        <v>16144.7</v>
      </c>
      <c r="I31" s="165">
        <v>9428.9</v>
      </c>
      <c r="J31" s="165">
        <v>661.6</v>
      </c>
      <c r="K31" s="165">
        <v>6054.2</v>
      </c>
      <c r="L31" s="165"/>
      <c r="M31" s="165">
        <v>15601.6</v>
      </c>
      <c r="N31" s="165">
        <v>9049.6</v>
      </c>
      <c r="O31" s="165">
        <v>661.4</v>
      </c>
      <c r="P31" s="165">
        <v>5890.6</v>
      </c>
      <c r="Q31" s="165"/>
    </row>
    <row r="32" spans="1:17" s="170" customFormat="1" ht="25.5">
      <c r="A32" s="416" t="s">
        <v>1026</v>
      </c>
      <c r="B32" s="246" t="s">
        <v>939</v>
      </c>
      <c r="C32" s="434" t="s">
        <v>550</v>
      </c>
      <c r="D32" s="434" t="s">
        <v>550</v>
      </c>
      <c r="E32" s="434" t="s">
        <v>550</v>
      </c>
      <c r="F32" s="434" t="s">
        <v>550</v>
      </c>
      <c r="G32" s="434" t="s">
        <v>550</v>
      </c>
      <c r="H32" s="169">
        <v>2612.5</v>
      </c>
      <c r="I32" s="169">
        <f>'ГБ №1'!D31+БСМП!D31+ДГБ!D31+'ГП №1'!D31+'ГП №3'!D31+'Стом.'!D31+Роддом!D31+УЗО!D31</f>
        <v>0</v>
      </c>
      <c r="J32" s="169">
        <v>661.6</v>
      </c>
      <c r="K32" s="169">
        <v>1950.9</v>
      </c>
      <c r="L32" s="169"/>
      <c r="M32" s="169">
        <v>2467.7</v>
      </c>
      <c r="N32" s="169">
        <f>'ГБ №1'!H31+БСМП!H31+ДГБ!H31+'ГП №1'!H31+'ГП №3'!H31+'Стом.'!H31+Роддом!H31+УЗО!H31</f>
        <v>0</v>
      </c>
      <c r="O32" s="169">
        <v>661.4</v>
      </c>
      <c r="P32" s="169">
        <v>1806.3</v>
      </c>
      <c r="Q32" s="169"/>
    </row>
    <row r="33" spans="1:17" s="183" customFormat="1" ht="25.5" hidden="1">
      <c r="A33" s="179" t="s">
        <v>1027</v>
      </c>
      <c r="B33" s="241" t="s">
        <v>940</v>
      </c>
      <c r="C33" s="434" t="s">
        <v>550</v>
      </c>
      <c r="D33" s="434" t="s">
        <v>550</v>
      </c>
      <c r="E33" s="434" t="s">
        <v>550</v>
      </c>
      <c r="F33" s="434" t="s">
        <v>550</v>
      </c>
      <c r="G33" s="434" t="s">
        <v>550</v>
      </c>
      <c r="H33" s="169">
        <f>'ГБ №1'!C32+БСМП!C32+ДГБ!C32+'ГП №1'!C32+'ГП №3'!C32+'Стом.'!C32+Роддом!C32+УЗО!C32</f>
        <v>1440400</v>
      </c>
      <c r="I33" s="169">
        <f>'ГБ №1'!D32+БСМП!D32+ДГБ!D32+'ГП №1'!D32+'ГП №3'!D32+'Стом.'!D32+Роддом!D32+УЗО!D32</f>
        <v>0</v>
      </c>
      <c r="J33" s="169">
        <f>'ГБ №1'!E32+БСМП!E32+ДГБ!E32+'ГП №1'!E32+'ГП №3'!E32+'Стом.'!E32+Роддом!E32+УЗО!E32</f>
        <v>358800</v>
      </c>
      <c r="K33" s="169">
        <f>'ГБ №1'!F32+БСМП!F32+ДГБ!F32+'ГП №1'!F32+'ГП №3'!F32+'Стом.'!F32+Роддом!F32+УЗО!F32</f>
        <v>1081600</v>
      </c>
      <c r="L33" s="169"/>
      <c r="M33" s="169">
        <f>'ГБ №1'!G32+БСМП!G32+ДГБ!G32+'ГП №1'!G32+'ГП №3'!G32+'Стом.'!G32+Роддом!G32+УЗО!G32</f>
        <v>1347423.7</v>
      </c>
      <c r="N33" s="169">
        <f>'ГБ №1'!H32+БСМП!H32+ДГБ!H32+'ГП №1'!H32+'ГП №3'!H32+'Стом.'!H32+Роддом!H32+УЗО!H32</f>
        <v>0</v>
      </c>
      <c r="O33" s="169">
        <f>'ГБ №1'!I32+БСМП!I32+ДГБ!I32+'ГП №1'!I32+'ГП №3'!I32+'Стом.'!I32+Роддом!I32+УЗО!I32</f>
        <v>358708</v>
      </c>
      <c r="P33" s="169">
        <f>'ГБ №1'!J32+БСМП!J32+ДГБ!J32+'ГП №1'!J32+'ГП №3'!J32+'Стом.'!J32+Роддом!J32+УЗО!J32</f>
        <v>988715.7</v>
      </c>
      <c r="Q33" s="169"/>
    </row>
    <row r="34" spans="1:17" s="183" customFormat="1" ht="25.5" hidden="1">
      <c r="A34" s="179" t="s">
        <v>1028</v>
      </c>
      <c r="B34" s="241" t="s">
        <v>941</v>
      </c>
      <c r="C34" s="434" t="s">
        <v>550</v>
      </c>
      <c r="D34" s="434" t="s">
        <v>550</v>
      </c>
      <c r="E34" s="434" t="s">
        <v>550</v>
      </c>
      <c r="F34" s="434" t="s">
        <v>550</v>
      </c>
      <c r="G34" s="434" t="s">
        <v>550</v>
      </c>
      <c r="H34" s="169">
        <f>'ГБ №1'!C33+БСМП!C33+ДГБ!C33+'ГП №1'!C33+'ГП №3'!C33+'Стом.'!C33+Роддом!C33+УЗО!C33</f>
        <v>1172100</v>
      </c>
      <c r="I34" s="169">
        <f>'ГБ №1'!D33+БСМП!D33+ДГБ!D33+'ГП №1'!D33+'ГП №3'!D33+'Стом.'!D33+Роддом!D33+УЗО!D33</f>
        <v>0</v>
      </c>
      <c r="J34" s="169">
        <f>'ГБ №1'!E33+БСМП!E33+ДГБ!E33+'ГП №1'!E33+'ГП №3'!E33+'Стом.'!E33+Роддом!E33+УЗО!E33</f>
        <v>302800</v>
      </c>
      <c r="K34" s="169">
        <f>'ГБ №1'!F33+БСМП!F33+ДГБ!F33+'ГП №1'!F33+'ГП №3'!F33+'Стом.'!F33+Роддом!F33+УЗО!F33</f>
        <v>869300</v>
      </c>
      <c r="L34" s="169"/>
      <c r="M34" s="169">
        <f>'ГБ №1'!G33+БСМП!G33+ДГБ!G33+'ГП №1'!G33+'ГП №3'!G33+'Стом.'!G33+Роддом!G33+УЗО!G33</f>
        <v>1120241.8</v>
      </c>
      <c r="N34" s="169">
        <f>'ГБ №1'!H33+БСМП!H33+ДГБ!H33+'ГП №1'!H33+'ГП №3'!H33+'Стом.'!H33+Роддом!H33+УЗО!H33</f>
        <v>0</v>
      </c>
      <c r="O34" s="169">
        <f>'ГБ №1'!I33+БСМП!I33+ДГБ!I33+'ГП №1'!I33+'ГП №3'!I33+'Стом.'!I33+Роддом!I33+УЗО!I33</f>
        <v>302728.8</v>
      </c>
      <c r="P34" s="169">
        <f>'ГБ №1'!J33+БСМП!J33+ДГБ!J33+'ГП №1'!J33+'ГП №3'!J33+'Стом.'!J33+Роддом!J33+УЗО!J33</f>
        <v>817513</v>
      </c>
      <c r="Q34" s="169"/>
    </row>
    <row r="35" spans="1:17" s="170" customFormat="1" ht="25.5">
      <c r="A35" s="416" t="s">
        <v>1029</v>
      </c>
      <c r="B35" s="240" t="s">
        <v>964</v>
      </c>
      <c r="C35" s="434" t="s">
        <v>550</v>
      </c>
      <c r="D35" s="434" t="s">
        <v>550</v>
      </c>
      <c r="E35" s="434" t="s">
        <v>550</v>
      </c>
      <c r="F35" s="434" t="s">
        <v>550</v>
      </c>
      <c r="G35" s="434" t="s">
        <v>550</v>
      </c>
      <c r="H35" s="169">
        <f>K35</f>
        <v>500.2</v>
      </c>
      <c r="I35" s="169">
        <f>'ГБ №1'!D34+БСМП!D34+ДГБ!D34+'ГП №1'!D34+'ГП №3'!D34+'Стом.'!D34+Роддом!D34+УЗО!D34</f>
        <v>0</v>
      </c>
      <c r="J35" s="169">
        <f>'ГБ №1'!E34+БСМП!E34+ДГБ!E34+'ГП №1'!E34+'ГП №3'!E34+'Стом.'!E34+Роддом!E34+УЗО!E34</f>
        <v>0</v>
      </c>
      <c r="K35" s="169">
        <v>500.2</v>
      </c>
      <c r="L35" s="169"/>
      <c r="M35" s="169">
        <v>496.4</v>
      </c>
      <c r="N35" s="169">
        <f>'ГБ №1'!H34+БСМП!H34+ДГБ!H34+'ГП №1'!H34+'ГП №3'!H34+'Стом.'!H34+Роддом!H34+УЗО!H34</f>
        <v>0</v>
      </c>
      <c r="O35" s="169">
        <f>'ГБ №1'!I34+БСМП!I34+ДГБ!I34+'ГП №1'!I34+'ГП №3'!I34+'Стом.'!I34+Роддом!I34+УЗО!I34</f>
        <v>0</v>
      </c>
      <c r="P35" s="169">
        <f>M35</f>
        <v>496.4</v>
      </c>
      <c r="Q35" s="169"/>
    </row>
    <row r="36" spans="1:17" s="170" customFormat="1" ht="38.25">
      <c r="A36" s="416" t="s">
        <v>1030</v>
      </c>
      <c r="B36" s="240" t="s">
        <v>965</v>
      </c>
      <c r="C36" s="434" t="s">
        <v>550</v>
      </c>
      <c r="D36" s="434" t="s">
        <v>550</v>
      </c>
      <c r="E36" s="434" t="s">
        <v>550</v>
      </c>
      <c r="F36" s="434" t="s">
        <v>550</v>
      </c>
      <c r="G36" s="434" t="s">
        <v>550</v>
      </c>
      <c r="H36" s="169">
        <f>K36</f>
        <v>3360.6</v>
      </c>
      <c r="I36" s="169">
        <f>'ГБ №1'!D35+БСМП!D35+ДГБ!D35+'ГП №1'!D35+'ГП №3'!D35+'Стом.'!D35+Роддом!D35+УЗО!D35</f>
        <v>0</v>
      </c>
      <c r="J36" s="169">
        <f>'ГБ №1'!E35+БСМП!E35+ДГБ!E35+'ГП №1'!E35+'ГП №3'!E35+'Стом.'!E35+Роддом!E35+УЗО!E35</f>
        <v>0</v>
      </c>
      <c r="K36" s="169">
        <v>3360.6</v>
      </c>
      <c r="L36" s="169"/>
      <c r="M36" s="169">
        <v>3360.5</v>
      </c>
      <c r="N36" s="169">
        <f>'ГБ №1'!H35+БСМП!H35+ДГБ!H35+'ГП №1'!H35+'ГП №3'!H35+'Стом.'!H35+Роддом!H35+УЗО!H35</f>
        <v>0</v>
      </c>
      <c r="O36" s="169">
        <f>'ГБ №1'!I35+БСМП!I35+ДГБ!I35+'ГП №1'!I35+'ГП №3'!I35+'Стом.'!I35+Роддом!I35+УЗО!I35</f>
        <v>0</v>
      </c>
      <c r="P36" s="169">
        <f>M36</f>
        <v>3360.5</v>
      </c>
      <c r="Q36" s="169"/>
    </row>
    <row r="37" spans="1:17" s="170" customFormat="1" ht="38.25">
      <c r="A37" s="416" t="s">
        <v>1031</v>
      </c>
      <c r="B37" s="240" t="s">
        <v>966</v>
      </c>
      <c r="C37" s="434" t="s">
        <v>550</v>
      </c>
      <c r="D37" s="434" t="s">
        <v>550</v>
      </c>
      <c r="E37" s="434" t="s">
        <v>550</v>
      </c>
      <c r="F37" s="434" t="s">
        <v>550</v>
      </c>
      <c r="G37" s="434" t="s">
        <v>550</v>
      </c>
      <c r="H37" s="169">
        <f>K37</f>
        <v>182.5</v>
      </c>
      <c r="I37" s="169">
        <f>'ГБ №1'!D36+БСМП!D36+ДГБ!D36+'ГП №1'!D36+'ГП №3'!D36+'Стом.'!D36+Роддом!D36+УЗО!D36</f>
        <v>0</v>
      </c>
      <c r="J37" s="169">
        <f>'ГБ №1'!E36+БСМП!E36+ДГБ!E36+'ГП №1'!E36+'ГП №3'!E36+'Стом.'!E36+Роддом!E36+УЗО!E36</f>
        <v>0</v>
      </c>
      <c r="K37" s="169">
        <v>182.5</v>
      </c>
      <c r="L37" s="169"/>
      <c r="M37" s="169">
        <v>167.4</v>
      </c>
      <c r="N37" s="169">
        <f>'ГБ №1'!H36+БСМП!H36+ДГБ!H36+'ГП №1'!H36+'ГП №3'!H36+'Стом.'!H36+Роддом!H36+УЗО!H36</f>
        <v>0</v>
      </c>
      <c r="O37" s="169">
        <f>'ГБ №1'!I36+БСМП!I36+ДГБ!I36+'ГП №1'!I36+'ГП №3'!I36+'Стом.'!I36+Роддом!I36+УЗО!I36</f>
        <v>0</v>
      </c>
      <c r="P37" s="169">
        <f>M37</f>
        <v>167.4</v>
      </c>
      <c r="Q37" s="169"/>
    </row>
    <row r="38" spans="1:17" s="170" customFormat="1" ht="51">
      <c r="A38" s="416" t="s">
        <v>1032</v>
      </c>
      <c r="B38" s="240" t="s">
        <v>967</v>
      </c>
      <c r="C38" s="434" t="s">
        <v>550</v>
      </c>
      <c r="D38" s="434" t="s">
        <v>550</v>
      </c>
      <c r="E38" s="434" t="s">
        <v>550</v>
      </c>
      <c r="F38" s="434" t="s">
        <v>550</v>
      </c>
      <c r="G38" s="434" t="s">
        <v>550</v>
      </c>
      <c r="H38" s="169">
        <f>K38</f>
        <v>60</v>
      </c>
      <c r="I38" s="169">
        <f>'ГБ №1'!D37+БСМП!D37+ДГБ!D37+'ГП №1'!D37+'ГП №3'!D37+'Стом.'!D37+Роддом!D37+УЗО!D37</f>
        <v>0</v>
      </c>
      <c r="J38" s="169">
        <f>'ГБ №1'!E37+БСМП!E37+ДГБ!E37+'ГП №1'!E37+'ГП №3'!E37+'Стом.'!E37+Роддом!E37+УЗО!E37</f>
        <v>0</v>
      </c>
      <c r="K38" s="169">
        <v>60</v>
      </c>
      <c r="L38" s="169"/>
      <c r="M38" s="169">
        <v>60</v>
      </c>
      <c r="N38" s="169">
        <f>'ГБ №1'!H37+БСМП!H37+ДГБ!H37+'ГП №1'!H37+'ГП №3'!H37+'Стом.'!H37+Роддом!H37+УЗО!H37</f>
        <v>0</v>
      </c>
      <c r="O38" s="169">
        <f>'ГБ №1'!I37+БСМП!I37+ДГБ!I37+'ГП №1'!I37+'ГП №3'!I37+'Стом.'!I37+Роддом!I37+УЗО!I37</f>
        <v>0</v>
      </c>
      <c r="P38" s="169">
        <f>M38</f>
        <v>60</v>
      </c>
      <c r="Q38" s="169"/>
    </row>
    <row r="39" spans="1:17" s="170" customFormat="1" ht="38.25">
      <c r="A39" s="416" t="s">
        <v>1033</v>
      </c>
      <c r="B39" s="240" t="s">
        <v>1003</v>
      </c>
      <c r="C39" s="434" t="s">
        <v>550</v>
      </c>
      <c r="D39" s="434" t="s">
        <v>550</v>
      </c>
      <c r="E39" s="434" t="s">
        <v>550</v>
      </c>
      <c r="F39" s="434" t="s">
        <v>550</v>
      </c>
      <c r="G39" s="434" t="s">
        <v>550</v>
      </c>
      <c r="H39" s="169">
        <f>I39</f>
        <v>9428.9</v>
      </c>
      <c r="I39" s="169">
        <v>9428.9</v>
      </c>
      <c r="J39" s="169">
        <f>'ГБ №1'!E38+БСМП!E38+ДГБ!E38+'ГП №1'!E38+'ГП №3'!E38+'Стом.'!E38+Роддом!E38+УЗО!E38</f>
        <v>0</v>
      </c>
      <c r="K39" s="169">
        <f>'ГБ №1'!F38+БСМП!F38+ДГБ!F38+'ГП №1'!F38+'ГП №3'!F38+'Стом.'!F38+Роддом!F38+УЗО!F38</f>
        <v>0</v>
      </c>
      <c r="L39" s="169"/>
      <c r="M39" s="169">
        <v>9049.6</v>
      </c>
      <c r="N39" s="169">
        <f>M39</f>
        <v>9049.6</v>
      </c>
      <c r="O39" s="169">
        <f>'ГБ №1'!I38+БСМП!I38+ДГБ!I38+'ГП №1'!I38+'ГП №3'!I38+'Стом.'!I38+Роддом!I38+УЗО!I38</f>
        <v>0</v>
      </c>
      <c r="P39" s="169">
        <v>0</v>
      </c>
      <c r="Q39" s="169"/>
    </row>
    <row r="40" spans="1:17" s="158" customFormat="1" ht="25.5">
      <c r="A40" s="163">
        <v>4</v>
      </c>
      <c r="B40" s="243" t="s">
        <v>942</v>
      </c>
      <c r="C40" s="434" t="s">
        <v>550</v>
      </c>
      <c r="D40" s="434" t="s">
        <v>550</v>
      </c>
      <c r="E40" s="434" t="s">
        <v>550</v>
      </c>
      <c r="F40" s="434" t="s">
        <v>550</v>
      </c>
      <c r="G40" s="434" t="s">
        <v>550</v>
      </c>
      <c r="H40" s="165">
        <v>15233.7</v>
      </c>
      <c r="I40" s="165">
        <f>'ГБ №1'!D39+БСМП!D39+ДГБ!D39+'ГП №1'!D39+'ГП №3'!D39+'Стом.'!D39+Роддом!D39+УЗО!D39</f>
        <v>0</v>
      </c>
      <c r="J40" s="165">
        <f>'ГБ №1'!E39+БСМП!E39+ДГБ!E39+'ГП №1'!E39+'ГП №3'!E39+'Стом.'!E39+Роддом!E39+УЗО!E39</f>
        <v>0</v>
      </c>
      <c r="K40" s="165">
        <v>15233.7</v>
      </c>
      <c r="L40" s="165"/>
      <c r="M40" s="165">
        <v>15159.7</v>
      </c>
      <c r="N40" s="165">
        <f>'ГБ №1'!H39+БСМП!H39+ДГБ!H39+'ГП №1'!H39+'ГП №3'!H39+'Стом.'!H39+Роддом!H39+УЗО!H39</f>
        <v>0</v>
      </c>
      <c r="O40" s="165">
        <f>'ГБ №1'!I39+БСМП!I39+ДГБ!I39+'ГП №1'!I39+'ГП №3'!I39+'Стом.'!I39+Роддом!I39+УЗО!I39</f>
        <v>0</v>
      </c>
      <c r="P40" s="165">
        <f>M40</f>
        <v>15159.7</v>
      </c>
      <c r="Q40" s="165"/>
    </row>
    <row r="41" spans="1:17" s="170" customFormat="1" ht="25.5">
      <c r="A41" s="227" t="s">
        <v>1034</v>
      </c>
      <c r="B41" s="238" t="s">
        <v>943</v>
      </c>
      <c r="C41" s="434" t="s">
        <v>550</v>
      </c>
      <c r="D41" s="434" t="s">
        <v>550</v>
      </c>
      <c r="E41" s="434" t="s">
        <v>550</v>
      </c>
      <c r="F41" s="434" t="s">
        <v>550</v>
      </c>
      <c r="G41" s="434" t="s">
        <v>550</v>
      </c>
      <c r="H41" s="169">
        <v>6941.9</v>
      </c>
      <c r="I41" s="169">
        <f>'ГБ №1'!D40+БСМП!D40+ДГБ!D40+'ГП №1'!D40+'ГП №3'!D40+'Стом.'!D40+Роддом!D40+УЗО!D40</f>
        <v>0</v>
      </c>
      <c r="J41" s="169">
        <f>'ГБ №1'!E40+БСМП!E40+ДГБ!E40+'ГП №1'!E40+'ГП №3'!E40+'Стом.'!E40+Роддом!E40+УЗО!E40</f>
        <v>0</v>
      </c>
      <c r="K41" s="169">
        <f>H41</f>
        <v>6941.9</v>
      </c>
      <c r="L41" s="169"/>
      <c r="M41" s="169">
        <v>6941.5</v>
      </c>
      <c r="N41" s="169">
        <f>'ГБ №1'!H40+БСМП!H40+ДГБ!H40+'ГП №1'!H40+'ГП №3'!H40+'Стом.'!H40+Роддом!H40+УЗО!H40</f>
        <v>0</v>
      </c>
      <c r="O41" s="169">
        <f>'ГБ №1'!I40+БСМП!I40+ДГБ!I40+'ГП №1'!I40+'ГП №3'!I40+'Стом.'!I40+Роддом!I40+УЗО!I40</f>
        <v>0</v>
      </c>
      <c r="P41" s="169">
        <f>M41</f>
        <v>6941.5</v>
      </c>
      <c r="Q41" s="169"/>
    </row>
    <row r="42" spans="1:17" s="170" customFormat="1" ht="12.75" hidden="1">
      <c r="A42" s="439"/>
      <c r="B42" s="248" t="s">
        <v>944</v>
      </c>
      <c r="C42" s="434" t="s">
        <v>550</v>
      </c>
      <c r="D42" s="434" t="s">
        <v>550</v>
      </c>
      <c r="E42" s="434" t="s">
        <v>550</v>
      </c>
      <c r="F42" s="434" t="s">
        <v>550</v>
      </c>
      <c r="G42" s="434" t="s">
        <v>550</v>
      </c>
      <c r="H42" s="169">
        <v>4108</v>
      </c>
      <c r="I42" s="169">
        <f>'ГБ №1'!D41+БСМП!D41+ДГБ!D41+'ГП №1'!D41+'ГП №3'!D41+'Стом.'!D41+Роддом!D41+УЗО!D41</f>
        <v>0</v>
      </c>
      <c r="J42" s="169">
        <f>'ГБ №1'!E41+БСМП!E41+ДГБ!E41+'ГП №1'!E41+'ГП №3'!E41+'Стом.'!E41+Роддом!E41+УЗО!E41</f>
        <v>0</v>
      </c>
      <c r="K42" s="169">
        <f aca="true" t="shared" si="2" ref="K42:K47">H42</f>
        <v>4108</v>
      </c>
      <c r="L42" s="169"/>
      <c r="M42" s="169">
        <v>4107.8</v>
      </c>
      <c r="N42" s="169">
        <f>'ГБ №1'!H41+БСМП!H41+ДГБ!H41+'ГП №1'!H41+'ГП №3'!H41+'Стом.'!H41+Роддом!H41+УЗО!H41</f>
        <v>0</v>
      </c>
      <c r="O42" s="169">
        <f>'ГБ №1'!I41+БСМП!I41+ДГБ!I41+'ГП №1'!I41+'ГП №3'!I41+'Стом.'!I41+Роддом!I41+УЗО!I41</f>
        <v>0</v>
      </c>
      <c r="P42" s="169">
        <f aca="true" t="shared" si="3" ref="P42:P52">M42</f>
        <v>4107.8</v>
      </c>
      <c r="Q42" s="169"/>
    </row>
    <row r="43" spans="1:17" s="170" customFormat="1" ht="25.5" hidden="1">
      <c r="A43" s="439"/>
      <c r="B43" s="248" t="s">
        <v>945</v>
      </c>
      <c r="C43" s="434" t="s">
        <v>550</v>
      </c>
      <c r="D43" s="434" t="s">
        <v>550</v>
      </c>
      <c r="E43" s="434" t="s">
        <v>550</v>
      </c>
      <c r="F43" s="434" t="s">
        <v>550</v>
      </c>
      <c r="G43" s="434" t="s">
        <v>550</v>
      </c>
      <c r="H43" s="169">
        <f>'ГБ №1'!C42+БСМП!C42+ДГБ!C42+'ГП №1'!C42+'ГП №3'!C42+'Стом.'!C42+Роддом!C42+УЗО!C42</f>
        <v>0</v>
      </c>
      <c r="I43" s="169">
        <f>'ГБ №1'!D42+БСМП!D42+ДГБ!D42+'ГП №1'!D42+'ГП №3'!D42+'Стом.'!D42+Роддом!D42+УЗО!D42</f>
        <v>0</v>
      </c>
      <c r="J43" s="169">
        <f>'ГБ №1'!E42+БСМП!E42+ДГБ!E42+'ГП №1'!E42+'ГП №3'!E42+'Стом.'!E42+Роддом!E42+УЗО!E42</f>
        <v>0</v>
      </c>
      <c r="K43" s="169">
        <f t="shared" si="2"/>
        <v>0</v>
      </c>
      <c r="L43" s="169"/>
      <c r="M43" s="169">
        <f>'ГБ №1'!G42+БСМП!G42+ДГБ!G42+'ГП №1'!G42+'ГП №3'!G42+'Стом.'!G42+Роддом!G42+УЗО!G42</f>
        <v>0</v>
      </c>
      <c r="N43" s="169">
        <f>'ГБ №1'!H42+БСМП!H42+ДГБ!H42+'ГП №1'!H42+'ГП №3'!H42+'Стом.'!H42+Роддом!H42+УЗО!H42</f>
        <v>0</v>
      </c>
      <c r="O43" s="169">
        <f>'ГБ №1'!I42+БСМП!I42+ДГБ!I42+'ГП №1'!I42+'ГП №3'!I42+'Стом.'!I42+Роддом!I42+УЗО!I42</f>
        <v>0</v>
      </c>
      <c r="P43" s="169">
        <f t="shared" si="3"/>
        <v>0</v>
      </c>
      <c r="Q43" s="169"/>
    </row>
    <row r="44" spans="1:17" s="170" customFormat="1" ht="25.5" hidden="1">
      <c r="A44" s="439"/>
      <c r="B44" s="248" t="s">
        <v>946</v>
      </c>
      <c r="C44" s="434" t="s">
        <v>550</v>
      </c>
      <c r="D44" s="434" t="s">
        <v>550</v>
      </c>
      <c r="E44" s="434" t="s">
        <v>550</v>
      </c>
      <c r="F44" s="434" t="s">
        <v>550</v>
      </c>
      <c r="G44" s="434" t="s">
        <v>550</v>
      </c>
      <c r="H44" s="169">
        <f>'ГБ №1'!C43+БСМП!C43+ДГБ!C43+'ГП №1'!C43+'ГП №3'!C43+'Стом.'!C43+Роддом!C43+УЗО!C43</f>
        <v>0</v>
      </c>
      <c r="I44" s="169">
        <f>'ГБ №1'!D43+БСМП!D43+ДГБ!D43+'ГП №1'!D43+'ГП №3'!D43+'Стом.'!D43+Роддом!D43+УЗО!D43</f>
        <v>0</v>
      </c>
      <c r="J44" s="169">
        <f>'ГБ №1'!E43+БСМП!E43+ДГБ!E43+'ГП №1'!E43+'ГП №3'!E43+'Стом.'!E43+Роддом!E43+УЗО!E43</f>
        <v>0</v>
      </c>
      <c r="K44" s="169">
        <f t="shared" si="2"/>
        <v>0</v>
      </c>
      <c r="L44" s="169"/>
      <c r="M44" s="169">
        <f>'ГБ №1'!G43+БСМП!G43+ДГБ!G43+'ГП №1'!G43+'ГП №3'!G43+'Стом.'!G43+Роддом!G43+УЗО!G43</f>
        <v>0</v>
      </c>
      <c r="N44" s="169">
        <f>'ГБ №1'!H43+БСМП!H43+ДГБ!H43+'ГП №1'!H43+'ГП №3'!H43+'Стом.'!H43+Роддом!H43+УЗО!H43</f>
        <v>0</v>
      </c>
      <c r="O44" s="169">
        <f>'ГБ №1'!I43+БСМП!I43+ДГБ!I43+'ГП №1'!I43+'ГП №3'!I43+'Стом.'!I43+Роддом!I43+УЗО!I43</f>
        <v>0</v>
      </c>
      <c r="P44" s="169">
        <f t="shared" si="3"/>
        <v>0</v>
      </c>
      <c r="Q44" s="169"/>
    </row>
    <row r="45" spans="1:17" s="170" customFormat="1" ht="38.25" hidden="1">
      <c r="A45" s="439"/>
      <c r="B45" s="248" t="s">
        <v>1065</v>
      </c>
      <c r="C45" s="434" t="s">
        <v>550</v>
      </c>
      <c r="D45" s="434" t="s">
        <v>550</v>
      </c>
      <c r="E45" s="434" t="s">
        <v>550</v>
      </c>
      <c r="F45" s="434" t="s">
        <v>550</v>
      </c>
      <c r="G45" s="434" t="s">
        <v>550</v>
      </c>
      <c r="H45" s="169">
        <v>1166.4</v>
      </c>
      <c r="I45" s="169">
        <f>'ГБ №1'!D44+БСМП!D44+ДГБ!D44+'ГП №1'!D44+'ГП №3'!D44+'Стом.'!D44+Роддом!D44+УЗО!D44</f>
        <v>0</v>
      </c>
      <c r="J45" s="169">
        <f>'ГБ №1'!E44+БСМП!E44+ДГБ!E44+'ГП №1'!E44+'ГП №3'!E44+'Стом.'!E44+Роддом!E44+УЗО!E44</f>
        <v>0</v>
      </c>
      <c r="K45" s="169">
        <f t="shared" si="2"/>
        <v>1166.4</v>
      </c>
      <c r="L45" s="169"/>
      <c r="M45" s="169">
        <v>1166.3</v>
      </c>
      <c r="N45" s="169">
        <f>'ГБ №1'!H44+БСМП!H44+ДГБ!H44+'ГП №1'!H44+'ГП №3'!H44+'Стом.'!H44+Роддом!H44+УЗО!H44</f>
        <v>0</v>
      </c>
      <c r="O45" s="169">
        <f>'ГБ №1'!I44+БСМП!I44+ДГБ!I44+'ГП №1'!I44+'ГП №3'!I44+'Стом.'!I44+Роддом!I44+УЗО!I44</f>
        <v>0</v>
      </c>
      <c r="P45" s="169">
        <f t="shared" si="3"/>
        <v>1166.3</v>
      </c>
      <c r="Q45" s="169"/>
    </row>
    <row r="46" spans="1:17" s="170" customFormat="1" ht="12.75" hidden="1">
      <c r="A46" s="439"/>
      <c r="B46" s="248" t="s">
        <v>948</v>
      </c>
      <c r="C46" s="434" t="s">
        <v>550</v>
      </c>
      <c r="D46" s="434" t="s">
        <v>550</v>
      </c>
      <c r="E46" s="434" t="s">
        <v>550</v>
      </c>
      <c r="F46" s="434" t="s">
        <v>550</v>
      </c>
      <c r="G46" s="434" t="s">
        <v>550</v>
      </c>
      <c r="H46" s="169">
        <f>'ГБ №1'!C45+БСМП!C45+ДГБ!C45+'ГП №1'!C45+'ГП №3'!C45+'Стом.'!C45+Роддом!C45+УЗО!C45</f>
        <v>0</v>
      </c>
      <c r="I46" s="169">
        <f>'ГБ №1'!D45+БСМП!D45+ДГБ!D45+'ГП №1'!D45+'ГП №3'!D45+'Стом.'!D45+Роддом!D45+УЗО!D45</f>
        <v>0</v>
      </c>
      <c r="J46" s="169">
        <f>'ГБ №1'!E45+БСМП!E45+ДГБ!E45+'ГП №1'!E45+'ГП №3'!E45+'Стом.'!E45+Роддом!E45+УЗО!E45</f>
        <v>0</v>
      </c>
      <c r="K46" s="169">
        <f t="shared" si="2"/>
        <v>0</v>
      </c>
      <c r="L46" s="169"/>
      <c r="M46" s="169">
        <f>'ГБ №1'!G45+БСМП!G45+ДГБ!G45+'ГП №1'!G45+'ГП №3'!G45+'Стом.'!G45+Роддом!G45+УЗО!G45</f>
        <v>0</v>
      </c>
      <c r="N46" s="169">
        <f>'ГБ №1'!H45+БСМП!H45+ДГБ!H45+'ГП №1'!H45+'ГП №3'!H45+'Стом.'!H45+Роддом!H45+УЗО!H45</f>
        <v>0</v>
      </c>
      <c r="O46" s="169">
        <f>'ГБ №1'!I45+БСМП!I45+ДГБ!I45+'ГП №1'!I45+'ГП №3'!I45+'Стом.'!I45+Роддом!I45+УЗО!I45</f>
        <v>0</v>
      </c>
      <c r="P46" s="169">
        <f t="shared" si="3"/>
        <v>0</v>
      </c>
      <c r="Q46" s="169"/>
    </row>
    <row r="47" spans="1:17" s="170" customFormat="1" ht="25.5" hidden="1">
      <c r="A47" s="440"/>
      <c r="B47" s="248" t="s">
        <v>949</v>
      </c>
      <c r="C47" s="434" t="s">
        <v>550</v>
      </c>
      <c r="D47" s="434" t="s">
        <v>550</v>
      </c>
      <c r="E47" s="434" t="s">
        <v>550</v>
      </c>
      <c r="F47" s="434" t="s">
        <v>550</v>
      </c>
      <c r="G47" s="434" t="s">
        <v>550</v>
      </c>
      <c r="H47" s="169">
        <v>1667.5</v>
      </c>
      <c r="I47" s="169">
        <f>'ГБ №1'!D46+БСМП!D46+ДГБ!D46+'ГП №1'!D46+'ГП №3'!D46+'Стом.'!D46+Роддом!D46+УЗО!D46</f>
        <v>0</v>
      </c>
      <c r="J47" s="169">
        <f>'ГБ №1'!E46+БСМП!E46+ДГБ!E46+'ГП №1'!E46+'ГП №3'!E46+'Стом.'!E46+Роддом!E46+УЗО!E46</f>
        <v>0</v>
      </c>
      <c r="K47" s="169">
        <f t="shared" si="2"/>
        <v>1667.5</v>
      </c>
      <c r="L47" s="169"/>
      <c r="M47" s="169">
        <v>1667.4</v>
      </c>
      <c r="N47" s="169">
        <f>'ГБ №1'!H46+БСМП!H46+ДГБ!H46+'ГП №1'!H46+'ГП №3'!H46+'Стом.'!H46+Роддом!H46+УЗО!H46</f>
        <v>0</v>
      </c>
      <c r="O47" s="169">
        <f>'ГБ №1'!I46+БСМП!I46+ДГБ!I46+'ГП №1'!I46+'ГП №3'!I46+'Стом.'!I46+Роддом!I46+УЗО!I46</f>
        <v>0</v>
      </c>
      <c r="P47" s="169">
        <f t="shared" si="3"/>
        <v>1667.4</v>
      </c>
      <c r="Q47" s="169"/>
    </row>
    <row r="48" spans="1:17" s="170" customFormat="1" ht="51">
      <c r="A48" s="227" t="s">
        <v>1035</v>
      </c>
      <c r="B48" s="252" t="s">
        <v>950</v>
      </c>
      <c r="C48" s="435" t="s">
        <v>550</v>
      </c>
      <c r="D48" s="435" t="s">
        <v>550</v>
      </c>
      <c r="E48" s="435" t="s">
        <v>550</v>
      </c>
      <c r="F48" s="435" t="s">
        <v>550</v>
      </c>
      <c r="G48" s="435" t="s">
        <v>550</v>
      </c>
      <c r="H48" s="228">
        <f>K48</f>
        <v>3451</v>
      </c>
      <c r="I48" s="228">
        <f>'ГБ №1'!D47+БСМП!D47+ДГБ!D47+'ГП №1'!D47+'ГП №3'!D47+'Стом.'!D47+Роддом!D47+УЗО!D47</f>
        <v>0</v>
      </c>
      <c r="J48" s="228">
        <f>'ГБ №1'!E47+БСМП!E47+ДГБ!E47+'ГП №1'!E47+'ГП №3'!E47+'Стом.'!E47+Роддом!E47+УЗО!E47</f>
        <v>0</v>
      </c>
      <c r="K48" s="228">
        <v>3451</v>
      </c>
      <c r="L48" s="228"/>
      <c r="M48" s="228">
        <v>3450.3</v>
      </c>
      <c r="N48" s="228">
        <f>'ГБ №1'!H47+БСМП!H47+ДГБ!H47+'ГП №1'!H47+'ГП №3'!H47+'Стом.'!H47+Роддом!H47+УЗО!H47</f>
        <v>0</v>
      </c>
      <c r="O48" s="228">
        <f>'ГБ №1'!I47+БСМП!I47+ДГБ!I47+'ГП №1'!I47+'ГП №3'!I47+'Стом.'!I47+Роддом!I47+УЗО!I47</f>
        <v>0</v>
      </c>
      <c r="P48" s="228">
        <f t="shared" si="3"/>
        <v>3450.3</v>
      </c>
      <c r="Q48" s="228"/>
    </row>
    <row r="49" spans="1:17" s="170" customFormat="1" ht="38.25">
      <c r="A49" s="416" t="s">
        <v>1036</v>
      </c>
      <c r="B49" s="238" t="s">
        <v>969</v>
      </c>
      <c r="C49" s="434" t="s">
        <v>550</v>
      </c>
      <c r="D49" s="434" t="s">
        <v>550</v>
      </c>
      <c r="E49" s="434" t="s">
        <v>550</v>
      </c>
      <c r="F49" s="434" t="s">
        <v>550</v>
      </c>
      <c r="G49" s="434" t="s">
        <v>550</v>
      </c>
      <c r="H49" s="169">
        <f>K49</f>
        <v>3803.8</v>
      </c>
      <c r="I49" s="169">
        <f>'ГБ №1'!D48+БСМП!D48+ДГБ!D48+'ГП №1'!D48+'ГП №3'!D48+'Стом.'!D48+Роддом!D48+УЗО!D48</f>
        <v>0</v>
      </c>
      <c r="J49" s="169">
        <f>'ГБ №1'!E48+БСМП!E48+ДГБ!E48+'ГП №1'!E48+'ГП №3'!E48+'Стом.'!E48+Роддом!E48+УЗО!E48</f>
        <v>0</v>
      </c>
      <c r="K49" s="169">
        <v>3803.8</v>
      </c>
      <c r="L49" s="169"/>
      <c r="M49" s="169">
        <v>3731</v>
      </c>
      <c r="N49" s="169">
        <f>'ГБ №1'!H48+БСМП!H48+ДГБ!H48+'ГП №1'!H48+'ГП №3'!H48+'Стом.'!H48+Роддом!H48+УЗО!H48</f>
        <v>0</v>
      </c>
      <c r="O49" s="169">
        <f>'ГБ №1'!I48+БСМП!I48+ДГБ!I48+'ГП №1'!I48+'ГП №3'!I48+'Стом.'!I48+Роддом!I48+УЗО!I48</f>
        <v>0</v>
      </c>
      <c r="P49" s="169">
        <f t="shared" si="3"/>
        <v>3731</v>
      </c>
      <c r="Q49" s="169"/>
    </row>
    <row r="50" spans="1:17" s="183" customFormat="1" ht="12.75" hidden="1">
      <c r="A50" s="179" t="s">
        <v>1037</v>
      </c>
      <c r="B50" s="185" t="s">
        <v>970</v>
      </c>
      <c r="C50" s="434" t="s">
        <v>550</v>
      </c>
      <c r="D50" s="434" t="s">
        <v>550</v>
      </c>
      <c r="E50" s="434" t="s">
        <v>550</v>
      </c>
      <c r="F50" s="434" t="s">
        <v>550</v>
      </c>
      <c r="G50" s="434" t="s">
        <v>550</v>
      </c>
      <c r="H50" s="169">
        <f>K50</f>
        <v>3773600</v>
      </c>
      <c r="I50" s="169">
        <f>'ГБ №1'!D49+БСМП!D49+ДГБ!D49+'ГП №1'!D49+'ГП №3'!D49+'Стом.'!D49+Роддом!D49+УЗО!D49</f>
        <v>0</v>
      </c>
      <c r="J50" s="169">
        <f>'ГБ №1'!E49+БСМП!E49+ДГБ!E49+'ГП №1'!E49+'ГП №3'!E49+'Стом.'!E49+Роддом!E49+УЗО!E49</f>
        <v>0</v>
      </c>
      <c r="K50" s="169">
        <f>'ГБ №1'!F49+БСМП!F49+ДГБ!F49+'ГП №1'!F49+'ГП №3'!F49+'Стом.'!F49+Роддом!F49+УЗО!F49</f>
        <v>3773600</v>
      </c>
      <c r="L50" s="169"/>
      <c r="M50" s="169">
        <f>'ГБ №1'!G49+БСМП!G49+ДГБ!G49+'ГП №1'!G49+'ГП №3'!G49+'Стом.'!G49+Роддом!G49+УЗО!G49</f>
        <v>3700925.84</v>
      </c>
      <c r="N50" s="169">
        <f>'ГБ №1'!H49+БСМП!H49+ДГБ!H49+'ГП №1'!H49+'ГП №3'!H49+'Стом.'!H49+Роддом!H49+УЗО!H49</f>
        <v>0</v>
      </c>
      <c r="O50" s="169">
        <f>'ГБ №1'!I49+БСМП!I49+ДГБ!I49+'ГП №1'!I49+'ГП №3'!I49+'Стом.'!I49+Роддом!I49+УЗО!I49</f>
        <v>0</v>
      </c>
      <c r="P50" s="169">
        <f t="shared" si="3"/>
        <v>3700925.84</v>
      </c>
      <c r="Q50" s="169"/>
    </row>
    <row r="51" spans="1:17" s="190" customFormat="1" ht="12.75" hidden="1">
      <c r="A51" s="187" t="s">
        <v>1038</v>
      </c>
      <c r="B51" s="239" t="s">
        <v>968</v>
      </c>
      <c r="C51" s="434" t="s">
        <v>550</v>
      </c>
      <c r="D51" s="434" t="s">
        <v>550</v>
      </c>
      <c r="E51" s="434" t="s">
        <v>550</v>
      </c>
      <c r="F51" s="434" t="s">
        <v>550</v>
      </c>
      <c r="G51" s="434" t="s">
        <v>550</v>
      </c>
      <c r="H51" s="169">
        <f>K51</f>
        <v>30200</v>
      </c>
      <c r="I51" s="194">
        <f>'ГБ №1'!D50+БСМП!D50+ДГБ!D50+'ГП №1'!D50+'ГП №3'!D50+'Стом.'!D50+Роддом!D50+УЗО!D50</f>
        <v>0</v>
      </c>
      <c r="J51" s="194">
        <f>'ГБ №1'!E50+БСМП!E50+ДГБ!E50+'ГП №1'!E50+'ГП №3'!E50+'Стом.'!E50+Роддом!E50+УЗО!E50</f>
        <v>0</v>
      </c>
      <c r="K51" s="194">
        <f>'ГБ №1'!F50+БСМП!F50+ДГБ!F50+'ГП №1'!F50+'ГП №3'!F50+'Стом.'!F50+Роддом!F50+УЗО!F50</f>
        <v>30200</v>
      </c>
      <c r="L51" s="194"/>
      <c r="M51" s="194">
        <f>'ГБ №1'!G50+БСМП!G50+ДГБ!G50+'ГП №1'!G50+'ГП №3'!G50+'Стом.'!G50+Роддом!G50+УЗО!G50</f>
        <v>30045</v>
      </c>
      <c r="N51" s="194">
        <f>'ГБ №1'!H50+БСМП!H50+ДГБ!H50+'ГП №1'!H50+'ГП №3'!H50+'Стом.'!H50+Роддом!H50+УЗО!H50</f>
        <v>0</v>
      </c>
      <c r="O51" s="194">
        <f>'ГБ №1'!I50+БСМП!I50+ДГБ!I50+'ГП №1'!I50+'ГП №3'!I50+'Стом.'!I50+Роддом!I50+УЗО!I50</f>
        <v>0</v>
      </c>
      <c r="P51" s="169">
        <f t="shared" si="3"/>
        <v>30045</v>
      </c>
      <c r="Q51" s="194"/>
    </row>
    <row r="52" spans="1:17" s="170" customFormat="1" ht="38.25">
      <c r="A52" s="416">
        <v>4.4</v>
      </c>
      <c r="B52" s="238" t="s">
        <v>972</v>
      </c>
      <c r="C52" s="434" t="s">
        <v>550</v>
      </c>
      <c r="D52" s="434" t="s">
        <v>550</v>
      </c>
      <c r="E52" s="434" t="s">
        <v>550</v>
      </c>
      <c r="F52" s="434" t="s">
        <v>550</v>
      </c>
      <c r="G52" s="434" t="s">
        <v>550</v>
      </c>
      <c r="H52" s="169">
        <v>1037</v>
      </c>
      <c r="I52" s="169">
        <f>'ГБ №1'!D51+БСМП!D51+ДГБ!D51+'ГП №1'!D51+'ГП №3'!D51+'Стом.'!D51+Роддом!D51+УЗО!D51</f>
        <v>0</v>
      </c>
      <c r="J52" s="169">
        <f>'ГБ №1'!E51+БСМП!E51+ДГБ!E51+'ГП №1'!E51+'ГП №3'!E51+'Стом.'!E51+Роддом!E51+УЗО!E51</f>
        <v>0</v>
      </c>
      <c r="K52" s="169">
        <v>1037</v>
      </c>
      <c r="L52" s="169"/>
      <c r="M52" s="169">
        <v>1036.9</v>
      </c>
      <c r="N52" s="169">
        <f>'ГБ №1'!H51+БСМП!H51+ДГБ!H51+'ГП №1'!H51+'ГП №3'!H51+'Стом.'!H51+Роддом!H51+УЗО!H51</f>
        <v>0</v>
      </c>
      <c r="O52" s="169">
        <f>'ГБ №1'!I51+БСМП!I51+ДГБ!I51+'ГП №1'!I51+'ГП №3'!I51+'Стом.'!I51+Роддом!I51+УЗО!I51</f>
        <v>0</v>
      </c>
      <c r="P52" s="169">
        <f t="shared" si="3"/>
        <v>1036.9</v>
      </c>
      <c r="Q52" s="169"/>
    </row>
    <row r="53" spans="1:17" s="183" customFormat="1" ht="12.75" hidden="1">
      <c r="A53" s="184" t="s">
        <v>1039</v>
      </c>
      <c r="B53" s="185" t="s">
        <v>971</v>
      </c>
      <c r="C53" s="434" t="s">
        <v>550</v>
      </c>
      <c r="D53" s="434" t="s">
        <v>550</v>
      </c>
      <c r="E53" s="434" t="s">
        <v>550</v>
      </c>
      <c r="F53" s="434" t="s">
        <v>550</v>
      </c>
      <c r="G53" s="434" t="s">
        <v>550</v>
      </c>
      <c r="H53" s="169">
        <f>'ГБ №1'!C52+БСМП!C52+ДГБ!C52+'ГП №1'!C52+'ГП №3'!C52+'Стом.'!C52+Роддом!C52+УЗО!C52</f>
        <v>1037000</v>
      </c>
      <c r="I53" s="169">
        <f>'ГБ №1'!D52+БСМП!D52+ДГБ!D52+'ГП №1'!D52+'ГП №3'!D52+'Стом.'!D52+Роддом!D52+УЗО!D52</f>
        <v>0</v>
      </c>
      <c r="J53" s="169">
        <f>'ГБ №1'!E52+БСМП!E52+ДГБ!E52+'ГП №1'!E52+'ГП №3'!E52+'Стом.'!E52+Роддом!E52+УЗО!E52</f>
        <v>0</v>
      </c>
      <c r="K53" s="169">
        <f>'ГБ №1'!F52+БСМП!F52+ДГБ!F52+'ГП №1'!F52+'ГП №3'!F52+'Стом.'!F52+Роддом!F52+УЗО!F52</f>
        <v>1037000</v>
      </c>
      <c r="L53" s="169"/>
      <c r="M53" s="169">
        <f>'ГБ №1'!G52+БСМП!G52+ДГБ!G52+'ГП №1'!G52+'ГП №3'!G52+'Стом.'!G52+Роддом!G52+УЗО!G52</f>
        <v>1036893.8</v>
      </c>
      <c r="N53" s="169">
        <f>'ГБ №1'!H52+БСМП!H52+ДГБ!H52+'ГП №1'!H52+'ГП №3'!H52+'Стом.'!H52+Роддом!H52+УЗО!H52</f>
        <v>0</v>
      </c>
      <c r="O53" s="169">
        <f>'ГБ №1'!I52+БСМП!I52+ДГБ!I52+'ГП №1'!I52+'ГП №3'!I52+'Стом.'!I52+Роддом!I52+УЗО!I52</f>
        <v>0</v>
      </c>
      <c r="P53" s="169">
        <f>'ГБ №1'!J52+БСМП!J52+ДГБ!J52+'ГП №1'!J52+'ГП №3'!J52+'Стом.'!J52+Роддом!J52+УЗО!J52</f>
        <v>1036893.8</v>
      </c>
      <c r="Q53" s="169"/>
    </row>
    <row r="54" spans="1:17" s="190" customFormat="1" ht="12.75" hidden="1">
      <c r="A54" s="187" t="s">
        <v>1040</v>
      </c>
      <c r="B54" s="239" t="s">
        <v>968</v>
      </c>
      <c r="C54" s="434" t="s">
        <v>550</v>
      </c>
      <c r="D54" s="434" t="s">
        <v>550</v>
      </c>
      <c r="E54" s="434" t="s">
        <v>550</v>
      </c>
      <c r="F54" s="434" t="s">
        <v>550</v>
      </c>
      <c r="G54" s="434" t="s">
        <v>550</v>
      </c>
      <c r="H54" s="194">
        <f>'ГБ №1'!C53+БСМП!C53+ДГБ!C53+'ГП №1'!C53+'ГП №3'!C53+'Стом.'!C53+Роддом!C53+УЗО!C53</f>
        <v>0</v>
      </c>
      <c r="I54" s="194">
        <f>'ГБ №1'!D53+БСМП!D53+ДГБ!D53+'ГП №1'!D53+'ГП №3'!D53+'Стом.'!D53+Роддом!D53+УЗО!D53</f>
        <v>0</v>
      </c>
      <c r="J54" s="194">
        <f>'ГБ №1'!E53+БСМП!E53+ДГБ!E53+'ГП №1'!E53+'ГП №3'!E53+'Стом.'!E53+Роддом!E53+УЗО!E53</f>
        <v>0</v>
      </c>
      <c r="K54" s="194">
        <f>'ГБ №1'!F53+БСМП!F53+ДГБ!F53+'ГП №1'!F53+'ГП №3'!F53+'Стом.'!F53+Роддом!F53+УЗО!F53</f>
        <v>0</v>
      </c>
      <c r="L54" s="194"/>
      <c r="M54" s="194">
        <f>'ГБ №1'!G53+БСМП!G53+ДГБ!G53+'ГП №1'!G53+'ГП №3'!G53+'Стом.'!G53+Роддом!G53+УЗО!G53</f>
        <v>0</v>
      </c>
      <c r="N54" s="194">
        <f>'ГБ №1'!H53+БСМП!H53+ДГБ!H53+'ГП №1'!H53+'ГП №3'!H53+'Стом.'!H53+Роддом!H53+УЗО!H53</f>
        <v>0</v>
      </c>
      <c r="O54" s="194">
        <f>'ГБ №1'!I53+БСМП!I53+ДГБ!I53+'ГП №1'!I53+'ГП №3'!I53+'Стом.'!I53+Роддом!I53+УЗО!I53</f>
        <v>0</v>
      </c>
      <c r="P54" s="194">
        <f>'ГБ №1'!J53+БСМП!J53+ДГБ!J53+'ГП №1'!J53+'ГП №3'!J53+'Стом.'!J53+Роддом!J53+УЗО!J53</f>
        <v>0</v>
      </c>
      <c r="Q54" s="194"/>
    </row>
    <row r="55" spans="1:17" s="158" customFormat="1" ht="25.5">
      <c r="A55" s="163">
        <v>5</v>
      </c>
      <c r="B55" s="244" t="s">
        <v>951</v>
      </c>
      <c r="C55" s="434" t="s">
        <v>550</v>
      </c>
      <c r="D55" s="434" t="s">
        <v>550</v>
      </c>
      <c r="E55" s="434" t="s">
        <v>550</v>
      </c>
      <c r="F55" s="434" t="s">
        <v>550</v>
      </c>
      <c r="G55" s="434" t="s">
        <v>550</v>
      </c>
      <c r="H55" s="165">
        <f>'ГБ №1'!C54+БСМП!C54+ДГБ!C54+'ГП №1'!C54+'ГП №3'!C54+'Стом.'!C54+Роддом!C54+УЗО!C54</f>
        <v>0</v>
      </c>
      <c r="I55" s="165">
        <f>'ГБ №1'!D54+БСМП!D54+ДГБ!D54+'ГП №1'!D54+'ГП №3'!D54+'Стом.'!D54+Роддом!D54+УЗО!D54</f>
        <v>0</v>
      </c>
      <c r="J55" s="165">
        <f>'ГБ №1'!E54+БСМП!E54+ДГБ!E54+'ГП №1'!E54+'ГП №3'!E54+'Стом.'!E54+Роддом!E54+УЗО!E54</f>
        <v>0</v>
      </c>
      <c r="K55" s="165">
        <f>'ГБ №1'!F54+БСМП!F54+ДГБ!F54+'ГП №1'!F54+'ГП №3'!F54+'Стом.'!F54+Роддом!F54+УЗО!F54</f>
        <v>0</v>
      </c>
      <c r="L55" s="165"/>
      <c r="M55" s="165">
        <f>'ГБ №1'!G54+БСМП!G54+ДГБ!G54+'ГП №1'!G54+'ГП №3'!G54+'Стом.'!G54+Роддом!G54+УЗО!G54</f>
        <v>0</v>
      </c>
      <c r="N55" s="165">
        <f>'ГБ №1'!H54+БСМП!H54+ДГБ!H54+'ГП №1'!H54+'ГП №3'!H54+'Стом.'!H54+Роддом!H54+УЗО!H54</f>
        <v>0</v>
      </c>
      <c r="O55" s="165">
        <f>'ГБ №1'!I54+БСМП!I54+ДГБ!I54+'ГП №1'!I54+'ГП №3'!I54+'Стом.'!I54+Роддом!I54+УЗО!I54</f>
        <v>0</v>
      </c>
      <c r="P55" s="165">
        <f>'ГБ №1'!J54+БСМП!J54+ДГБ!J54+'ГП №1'!J54+'ГП №3'!J54+'Стом.'!J54+Роддом!J54+УЗО!J54</f>
        <v>0</v>
      </c>
      <c r="Q55" s="165"/>
    </row>
    <row r="56" spans="2:17" s="158" customFormat="1" ht="30" customHeight="1" hidden="1">
      <c r="B56" s="526" t="s">
        <v>953</v>
      </c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336"/>
    </row>
    <row r="57" spans="1:17" s="158" customFormat="1" ht="63.75" hidden="1">
      <c r="A57" s="163">
        <v>1</v>
      </c>
      <c r="B57" s="244" t="s">
        <v>953</v>
      </c>
      <c r="C57" s="244"/>
      <c r="D57" s="244"/>
      <c r="E57" s="244"/>
      <c r="F57" s="244"/>
      <c r="G57" s="244"/>
      <c r="H57" s="166">
        <f>'ГБ №1'!C56+БСМП!C56+ДГБ!C56+'ГП №1'!C56+'ГП №3'!C56+'Стом.'!C56+Роддом!C56+УЗО!C56</f>
        <v>881900</v>
      </c>
      <c r="I57" s="166">
        <f>'ГБ №1'!D56+БСМП!D56+ДГБ!D56+'ГП №1'!D56+'ГП №3'!D56+'Стом.'!D56+Роддом!D56+УЗО!D56</f>
        <v>0</v>
      </c>
      <c r="J57" s="166">
        <f>'ГБ №1'!E56+БСМП!E56+ДГБ!E56+'ГП №1'!E56+'ГП №3'!E56+'Стом.'!E56+Роддом!E56+УЗО!E56</f>
        <v>0</v>
      </c>
      <c r="K57" s="166">
        <f>'ГБ №1'!F56+БСМП!F56+ДГБ!F56+'ГП №1'!F56+'ГП №3'!F56+'Стом.'!F56+Роддом!F56+УЗО!F56</f>
        <v>881900</v>
      </c>
      <c r="L57" s="166"/>
      <c r="M57" s="166">
        <f>'ГБ №1'!G56+БСМП!G56+ДГБ!G56+'ГП №1'!G56+'ГП №3'!G56+'Стом.'!G56+Роддом!G56+УЗО!G56</f>
        <v>880613.24</v>
      </c>
      <c r="N57" s="166">
        <f>'ГБ №1'!H56+БСМП!H56+ДГБ!H56+'ГП №1'!H56+'ГП №3'!H56+'Стом.'!H56+Роддом!H56+УЗО!H56</f>
        <v>0</v>
      </c>
      <c r="O57" s="166">
        <f>'ГБ №1'!I56+БСМП!I56+ДГБ!I56+'ГП №1'!I56+'ГП №3'!I56+'Стом.'!I56+Роддом!I56+УЗО!I56</f>
        <v>0</v>
      </c>
      <c r="P57" s="166">
        <f>'ГБ №1'!J56+БСМП!J56+ДГБ!J56+'ГП №1'!J56+'ГП №3'!J56+'Стом.'!J56+Роддом!J56+УЗО!J56</f>
        <v>880613.24</v>
      </c>
      <c r="Q57" s="166"/>
    </row>
    <row r="58" spans="1:17" s="172" customFormat="1" ht="25.5" hidden="1">
      <c r="A58" s="198" t="s">
        <v>924</v>
      </c>
      <c r="B58" s="250" t="s">
        <v>988</v>
      </c>
      <c r="C58" s="250"/>
      <c r="D58" s="250"/>
      <c r="E58" s="250"/>
      <c r="F58" s="250"/>
      <c r="G58" s="250"/>
      <c r="H58" s="167">
        <f>'ГБ №1'!C57+БСМП!C57+ДГБ!C57+'ГП №1'!C57+'ГП №3'!C57+'Стом.'!C57+Роддом!C57+УЗО!C57</f>
        <v>340300</v>
      </c>
      <c r="I58" s="167">
        <f>'ГБ №1'!D57+БСМП!D57+ДГБ!D57+'ГП №1'!D57+'ГП №3'!D57+'Стом.'!D57+Роддом!D57+УЗО!D57</f>
        <v>0</v>
      </c>
      <c r="J58" s="167">
        <f>'ГБ №1'!E57+БСМП!E57+ДГБ!E57+'ГП №1'!E57+'ГП №3'!E57+'Стом.'!E57+Роддом!E57+УЗО!E57</f>
        <v>0</v>
      </c>
      <c r="K58" s="167">
        <f>'ГБ №1'!F57+БСМП!F57+ДГБ!F57+'ГП №1'!F57+'ГП №3'!F57+'Стом.'!F57+Роддом!F57+УЗО!F57</f>
        <v>340300</v>
      </c>
      <c r="L58" s="167"/>
      <c r="M58" s="167">
        <f>'ГБ №1'!G57+БСМП!G57+ДГБ!G57+'ГП №1'!G57+'ГП №3'!G57+'Стом.'!G57+Роддом!G57+УЗО!G57</f>
        <v>339475.24</v>
      </c>
      <c r="N58" s="167">
        <f>'ГБ №1'!H57+БСМП!H57+ДГБ!H57+'ГП №1'!H57+'ГП №3'!H57+'Стом.'!H57+Роддом!H57+УЗО!H57</f>
        <v>0</v>
      </c>
      <c r="O58" s="167">
        <f>'ГБ №1'!I57+БСМП!I57+ДГБ!I57+'ГП №1'!I57+'ГП №3'!I57+'Стом.'!I57+Роддом!I57+УЗО!I57</f>
        <v>0</v>
      </c>
      <c r="P58" s="167">
        <f>'ГБ №1'!J57+БСМП!J57+ДГБ!J57+'ГП №1'!J57+'ГП №3'!J57+'Стом.'!J57+Роддом!J57+УЗО!J57</f>
        <v>339475.24</v>
      </c>
      <c r="Q58" s="167"/>
    </row>
    <row r="59" spans="1:17" s="197" customFormat="1" ht="15" hidden="1">
      <c r="A59" s="187" t="s">
        <v>925</v>
      </c>
      <c r="B59" s="239" t="s">
        <v>968</v>
      </c>
      <c r="C59" s="239"/>
      <c r="D59" s="239"/>
      <c r="E59" s="239"/>
      <c r="F59" s="239"/>
      <c r="G59" s="239"/>
      <c r="H59" s="195">
        <f>'ГБ №1'!C58+БСМП!C58+ДГБ!C58+'ГП №1'!C58+'ГП №3'!C58+'Стом.'!C58+Роддом!C58+УЗО!C58</f>
        <v>396000</v>
      </c>
      <c r="I59" s="195">
        <f>'ГБ №1'!D58+БСМП!D58+ДГБ!D58+'ГП №1'!D58+'ГП №3'!D58+'Стом.'!D58+Роддом!D58+УЗО!D58</f>
        <v>0</v>
      </c>
      <c r="J59" s="195">
        <f>'ГБ №1'!E58+БСМП!E58+ДГБ!E58+'ГП №1'!E58+'ГП №3'!E58+'Стом.'!E58+Роддом!E58+УЗО!E58</f>
        <v>0</v>
      </c>
      <c r="K59" s="195">
        <f>'ГБ №1'!F58+БСМП!F58+ДГБ!F58+'ГП №1'!F58+'ГП №3'!F58+'Стом.'!F58+Роддом!F58+УЗО!F58</f>
        <v>396000</v>
      </c>
      <c r="L59" s="195"/>
      <c r="M59" s="195">
        <f>'ГБ №1'!G58+БСМП!G58+ДГБ!G58+'ГП №1'!G58+'ГП №3'!G58+'Стом.'!G58+Роддом!G58+УЗО!G58</f>
        <v>395723</v>
      </c>
      <c r="N59" s="195">
        <f>'ГБ №1'!H58+БСМП!H58+ДГБ!H58+'ГП №1'!H58+'ГП №3'!H58+'Стом.'!H58+Роддом!H58+УЗО!H58</f>
        <v>0</v>
      </c>
      <c r="O59" s="195">
        <f>'ГБ №1'!I58+БСМП!I58+ДГБ!I58+'ГП №1'!I58+'ГП №3'!I58+'Стом.'!I58+Роддом!I58+УЗО!I58</f>
        <v>0</v>
      </c>
      <c r="P59" s="195">
        <f>'ГБ №1'!J58+БСМП!J58+ДГБ!J58+'ГП №1'!J58+'ГП №3'!J58+'Стом.'!J58+Роддом!J58+УЗО!J58</f>
        <v>395723</v>
      </c>
      <c r="Q59" s="195"/>
    </row>
    <row r="60" spans="1:17" s="172" customFormat="1" ht="25.5" hidden="1">
      <c r="A60" s="198" t="s">
        <v>927</v>
      </c>
      <c r="B60" s="250" t="s">
        <v>991</v>
      </c>
      <c r="C60" s="250"/>
      <c r="D60" s="250"/>
      <c r="E60" s="250"/>
      <c r="F60" s="250"/>
      <c r="G60" s="250"/>
      <c r="H60" s="167">
        <f>'ГБ №1'!C59+БСМП!C59+ДГБ!C59+'ГП №1'!C59+'ГП №3'!C59+'Стом.'!C59+Роддом!C59+УЗО!C59</f>
        <v>49100</v>
      </c>
      <c r="I60" s="167">
        <f>'ГБ №1'!D59+БСМП!D59+ДГБ!D59+'ГП №1'!D59+'ГП №3'!D59+'Стом.'!D59+Роддом!D59+УЗО!D59</f>
        <v>0</v>
      </c>
      <c r="J60" s="167">
        <f>'ГБ №1'!E59+БСМП!E59+ДГБ!E59+'ГП №1'!E59+'ГП №3'!E59+'Стом.'!E59+Роддом!E59+УЗО!E59</f>
        <v>0</v>
      </c>
      <c r="K60" s="167">
        <f>'ГБ №1'!F59+БСМП!F59+ДГБ!F59+'ГП №1'!F59+'ГП №3'!F59+'Стом.'!F59+Роддом!F59+УЗО!F59</f>
        <v>49100</v>
      </c>
      <c r="L60" s="167"/>
      <c r="M60" s="167">
        <f>'ГБ №1'!G59+БСМП!G59+ДГБ!G59+'ГП №1'!G59+'ГП №3'!G59+'Стом.'!G59+Роддом!G59+УЗО!G59</f>
        <v>49006</v>
      </c>
      <c r="N60" s="167">
        <f>'ГБ №1'!H59+БСМП!H59+ДГБ!H59+'ГП №1'!H59+'ГП №3'!H59+'Стом.'!H59+Роддом!H59+УЗО!H59</f>
        <v>0</v>
      </c>
      <c r="O60" s="167">
        <f>'ГБ №1'!I59+БСМП!I59+ДГБ!I59+'ГП №1'!I59+'ГП №3'!I59+'Стом.'!I59+Роддом!I59+УЗО!I59</f>
        <v>0</v>
      </c>
      <c r="P60" s="167">
        <f>'ГБ №1'!J59+БСМП!J59+ДГБ!J59+'ГП №1'!J59+'ГП №3'!J59+'Стом.'!J59+Роддом!J59+УЗО!J59</f>
        <v>49006</v>
      </c>
      <c r="Q60" s="167"/>
    </row>
    <row r="61" spans="1:17" s="172" customFormat="1" ht="15" hidden="1">
      <c r="A61" s="198" t="s">
        <v>928</v>
      </c>
      <c r="B61" s="250" t="s">
        <v>995</v>
      </c>
      <c r="C61" s="250"/>
      <c r="D61" s="250"/>
      <c r="E61" s="250"/>
      <c r="F61" s="250"/>
      <c r="G61" s="250"/>
      <c r="H61" s="167">
        <f>'ГБ №1'!C60+БСМП!C60+ДГБ!C60+'ГП №1'!C60+'ГП №3'!C60+'Стом.'!C60+Роддом!C60+УЗО!C60</f>
        <v>96500</v>
      </c>
      <c r="I61" s="167">
        <f>'ГБ №1'!D60+БСМП!D60+ДГБ!D60+'ГП №1'!D60+'ГП №3'!D60+'Стом.'!D60+Роддом!D60+УЗО!D60</f>
        <v>0</v>
      </c>
      <c r="J61" s="167">
        <f>'ГБ №1'!E60+БСМП!E60+ДГБ!E60+'ГП №1'!E60+'ГП №3'!E60+'Стом.'!E60+Роддом!E60+УЗО!E60</f>
        <v>0</v>
      </c>
      <c r="K61" s="167">
        <f>'ГБ №1'!F60+БСМП!F60+ДГБ!F60+'ГП №1'!F60+'ГП №3'!F60+'Стом.'!F60+Роддом!F60+УЗО!F60</f>
        <v>96500</v>
      </c>
      <c r="L61" s="167"/>
      <c r="M61" s="167">
        <f>'ГБ №1'!G60+БСМП!G60+ДГБ!G60+'ГП №1'!G60+'ГП №3'!G60+'Стом.'!G60+Роддом!G60+УЗО!G60</f>
        <v>96409</v>
      </c>
      <c r="N61" s="167">
        <f>'ГБ №1'!H60+БСМП!H60+ДГБ!H60+'ГП №1'!H60+'ГП №3'!H60+'Стом.'!H60+Роддом!H60+УЗО!H60</f>
        <v>0</v>
      </c>
      <c r="O61" s="167">
        <f>'ГБ №1'!I60+БСМП!I60+ДГБ!I60+'ГП №1'!I60+'ГП №3'!I60+'Стом.'!I60+Роддом!I60+УЗО!I60</f>
        <v>0</v>
      </c>
      <c r="P61" s="167">
        <f>'ГБ №1'!J60+БСМП!J60+ДГБ!J60+'ГП №1'!J60+'ГП №3'!J60+'Стом.'!J60+Роддом!J60+УЗО!J60</f>
        <v>96409</v>
      </c>
      <c r="Q61" s="167"/>
    </row>
    <row r="62" spans="1:17" s="229" customFormat="1" ht="25.5" hidden="1">
      <c r="A62" s="198" t="s">
        <v>1042</v>
      </c>
      <c r="B62" s="429" t="s">
        <v>992</v>
      </c>
      <c r="C62" s="429"/>
      <c r="D62" s="429"/>
      <c r="E62" s="429"/>
      <c r="F62" s="429"/>
      <c r="G62" s="429"/>
      <c r="H62" s="430">
        <f>'ГБ №1'!C61+БСМП!C61+ДГБ!C61+'ГП №1'!C61+'ГП №3'!C61+'Стом.'!C61+Роддом!C61+УЗО!C61</f>
        <v>96500</v>
      </c>
      <c r="I62" s="430">
        <f>'ГБ №1'!D61+БСМП!D61+ДГБ!D61+'ГП №1'!D61+'ГП №3'!D61+'Стом.'!D61+Роддом!D61+УЗО!D61</f>
        <v>0</v>
      </c>
      <c r="J62" s="430">
        <f>'ГБ №1'!E61+БСМП!E61+ДГБ!E61+'ГП №1'!E61+'ГП №3'!E61+'Стом.'!E61+Роддом!E61+УЗО!E61</f>
        <v>0</v>
      </c>
      <c r="K62" s="430">
        <f>'ГБ №1'!F61+БСМП!F61+ДГБ!F61+'ГП №1'!F61+'ГП №3'!F61+'Стом.'!F61+Роддом!F61+УЗО!F61</f>
        <v>96500</v>
      </c>
      <c r="L62" s="430"/>
      <c r="M62" s="430">
        <f>'ГБ №1'!G61+БСМП!G61+ДГБ!G61+'ГП №1'!G61+'ГП №3'!G61+'Стом.'!G61+Роддом!G61+УЗО!G61</f>
        <v>96409</v>
      </c>
      <c r="N62" s="430">
        <f>'ГБ №1'!H61+БСМП!H61+ДГБ!H61+'ГП №1'!H61+'ГП №3'!H61+'Стом.'!H61+Роддом!H61+УЗО!H61</f>
        <v>0</v>
      </c>
      <c r="O62" s="430">
        <f>'ГБ №1'!I61+БСМП!I61+ДГБ!I61+'ГП №1'!I61+'ГП №3'!I61+'Стом.'!I61+Роддом!I61+УЗО!I61</f>
        <v>0</v>
      </c>
      <c r="P62" s="430">
        <f>'ГБ №1'!J61+БСМП!J61+ДГБ!J61+'ГП №1'!J61+'ГП №3'!J61+'Стом.'!J61+Роддом!J61+УЗО!J61</f>
        <v>96409</v>
      </c>
      <c r="Q62" s="426"/>
    </row>
    <row r="63" spans="1:17" s="197" customFormat="1" ht="15" hidden="1">
      <c r="A63" s="187" t="s">
        <v>1043</v>
      </c>
      <c r="B63" s="239" t="s">
        <v>968</v>
      </c>
      <c r="C63" s="239"/>
      <c r="D63" s="239"/>
      <c r="E63" s="239"/>
      <c r="F63" s="239"/>
      <c r="G63" s="239"/>
      <c r="H63" s="195">
        <f>'ГБ №1'!C62+БСМП!C62+ДГБ!C62+'ГП №1'!C62+'ГП №3'!C62+'Стом.'!C62+Роддом!C62+УЗО!C62</f>
        <v>0</v>
      </c>
      <c r="I63" s="195">
        <f>'ГБ №1'!D62+БСМП!D62+ДГБ!D62+'ГП №1'!D62+'ГП №3'!D62+'Стом.'!D62+Роддом!D62+УЗО!D62</f>
        <v>0</v>
      </c>
      <c r="J63" s="195">
        <f>'ГБ №1'!E62+БСМП!E62+ДГБ!E62+'ГП №1'!E62+'ГП №3'!E62+'Стом.'!E62+Роддом!E62+УЗО!E62</f>
        <v>0</v>
      </c>
      <c r="K63" s="195">
        <f>'ГБ №1'!F62+БСМП!F62+ДГБ!F62+'ГП №1'!F62+'ГП №3'!F62+'Стом.'!F62+Роддом!F62+УЗО!F62</f>
        <v>0</v>
      </c>
      <c r="L63" s="195"/>
      <c r="M63" s="195">
        <f>'ГБ №1'!G62+БСМП!G62+ДГБ!G62+'ГП №1'!G62+'ГП №3'!G62+'Стом.'!G62+Роддом!G62+УЗО!G62</f>
        <v>0</v>
      </c>
      <c r="N63" s="195">
        <f>'ГБ №1'!H62+БСМП!H62+ДГБ!H62+'ГП №1'!H62+'ГП №3'!H62+'Стом.'!H62+Роддом!H62+УЗО!H62</f>
        <v>0</v>
      </c>
      <c r="O63" s="195">
        <f>'ГБ №1'!I62+БСМП!I62+ДГБ!I62+'ГП №1'!I62+'ГП №3'!I62+'Стом.'!I62+Роддом!I62+УЗО!I62</f>
        <v>0</v>
      </c>
      <c r="P63" s="195">
        <f>'ГБ №1'!J62+БСМП!J62+ДГБ!J62+'ГП №1'!J62+'ГП №3'!J62+'Стом.'!J62+Роддом!J62+УЗО!J62</f>
        <v>0</v>
      </c>
      <c r="Q63" s="427"/>
    </row>
    <row r="64" spans="1:17" s="158" customFormat="1" ht="30" customHeight="1" hidden="1">
      <c r="A64" s="187"/>
      <c r="B64" s="506" t="s">
        <v>1010</v>
      </c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8"/>
      <c r="Q64" s="424"/>
    </row>
    <row r="65" spans="1:17" s="158" customFormat="1" ht="24" customHeight="1" hidden="1">
      <c r="A65" s="187"/>
      <c r="B65" s="338" t="s">
        <v>1048</v>
      </c>
      <c r="C65" s="338"/>
      <c r="D65" s="338"/>
      <c r="E65" s="338"/>
      <c r="F65" s="338"/>
      <c r="G65" s="338"/>
      <c r="H65" s="166">
        <f>'ГБ №1'!C64+БСМП!C64+ДГБ!C64+'ГП №1'!C64+'ГП №3'!C64+'Стом.'!C64+Роддом!C64+УЗО!C64</f>
        <v>430838000</v>
      </c>
      <c r="I65" s="166">
        <f>'ГБ №1'!D64+БСМП!D64+ДГБ!D64+'ГП №1'!D64+'ГП №3'!D64+'Стом.'!D64+Роддом!D64+УЗО!D64</f>
        <v>0</v>
      </c>
      <c r="J65" s="166">
        <f>'ГБ №1'!E64+БСМП!E64+ДГБ!E64+'ГП №1'!E64+'ГП №3'!E64+'Стом.'!E64+Роддом!E64+УЗО!E64</f>
        <v>386567600</v>
      </c>
      <c r="K65" s="166">
        <f>'ГБ №1'!F64+БСМП!F64+ДГБ!F64+'ГП №1'!F64+'ГП №3'!F64+'Стом.'!F64+Роддом!F64+УЗО!F64</f>
        <v>44270400</v>
      </c>
      <c r="L65" s="166"/>
      <c r="M65" s="166">
        <f>'ГБ №1'!G64+БСМП!G64+ДГБ!G64+'ГП №1'!G64+'ГП №3'!G64+'Стом.'!G64+Роддом!G64+УЗО!G64</f>
        <v>232746100.07</v>
      </c>
      <c r="N65" s="166">
        <f>'ГБ №1'!H64+БСМП!H64+ДГБ!H64+'ГП №1'!H64+'ГП №3'!H64+'Стом.'!H64+Роддом!H64+УЗО!H64</f>
        <v>0</v>
      </c>
      <c r="O65" s="166">
        <f>'ГБ №1'!I64+БСМП!I64+ДГБ!I64+'ГП №1'!I64+'ГП №3'!I64+'Стом.'!I64+Роддом!I64+УЗО!I64</f>
        <v>188593468.08</v>
      </c>
      <c r="P65" s="166">
        <f>'ГБ №1'!J64+БСМП!J64+ДГБ!J64+'ГП №1'!J64+'ГП №3'!J64+'Стом.'!J64+Роддом!J64+УЗО!J64</f>
        <v>44152631.99</v>
      </c>
      <c r="Q65" s="425"/>
    </row>
    <row r="66" spans="1:17" s="158" customFormat="1" ht="30" customHeight="1" hidden="1">
      <c r="A66" s="187"/>
      <c r="B66" s="331" t="s">
        <v>1016</v>
      </c>
      <c r="C66" s="331"/>
      <c r="D66" s="331"/>
      <c r="E66" s="331"/>
      <c r="F66" s="331"/>
      <c r="G66" s="331"/>
      <c r="H66" s="166"/>
      <c r="I66" s="166"/>
      <c r="J66" s="166"/>
      <c r="K66" s="166"/>
      <c r="L66" s="166"/>
      <c r="M66" s="166"/>
      <c r="N66" s="166"/>
      <c r="O66" s="166"/>
      <c r="P66" s="166"/>
      <c r="Q66" s="425"/>
    </row>
    <row r="67" spans="1:17" s="158" customFormat="1" ht="26.25" hidden="1">
      <c r="A67" s="163"/>
      <c r="B67" s="332" t="s">
        <v>1011</v>
      </c>
      <c r="C67" s="332"/>
      <c r="D67" s="332"/>
      <c r="E67" s="332"/>
      <c r="F67" s="332"/>
      <c r="G67" s="332"/>
      <c r="H67" s="166">
        <f>'ГБ №1'!C66+БСМП!C66+ДГБ!C66+'ГП №1'!C66+'ГП №3'!C66+'Стом.'!C66+Роддом!C66+УЗО!C66</f>
        <v>87947700</v>
      </c>
      <c r="I67" s="166">
        <f>'ГБ №1'!D66+БСМП!D66+ДГБ!D66+'ГП №1'!D66+'ГП №3'!D66+'Стом.'!D66+Роддом!D66+УЗО!D66</f>
        <v>0</v>
      </c>
      <c r="J67" s="166">
        <f>'ГБ №1'!E66+БСМП!E66+ДГБ!E66+'ГП №1'!E66+'ГП №3'!E66+'Стом.'!E66+Роддом!E66+УЗО!E66</f>
        <v>58551600</v>
      </c>
      <c r="K67" s="166">
        <f>'ГБ №1'!F66+БСМП!F66+ДГБ!F66+'ГП №1'!F66+'ГП №3'!F66+'Стом.'!F66+Роддом!F66+УЗО!F66</f>
        <v>29396100</v>
      </c>
      <c r="L67" s="166"/>
      <c r="M67" s="166">
        <f>'ГБ №1'!G66+БСМП!G66+ДГБ!G66+'ГП №1'!G66+'ГП №3'!G66+'Стом.'!G66+Роддом!G66+УЗО!G66</f>
        <v>82897328.94</v>
      </c>
      <c r="N67" s="166">
        <f>'ГБ №1'!H66+БСМП!H66+ДГБ!H66+'ГП №1'!H66+'ГП №3'!H66+'Стом.'!H66+Роддом!H66+УЗО!H66</f>
        <v>0</v>
      </c>
      <c r="O67" s="166">
        <f>'ГБ №1'!I66+БСМП!I66+ДГБ!I66+'ГП №1'!I66+'ГП №3'!I66+'Стом.'!I66+Роддом!I66+УЗО!I66</f>
        <v>53501357.31</v>
      </c>
      <c r="P67" s="166">
        <f>'ГБ №1'!J66+БСМП!J66+ДГБ!J66+'ГП №1'!J66+'ГП №3'!J66+'Стом.'!J66+Роддом!J66+УЗО!J66</f>
        <v>29395971.630000003</v>
      </c>
      <c r="Q67" s="425"/>
    </row>
    <row r="68" spans="1:17" s="172" customFormat="1" ht="15" hidden="1">
      <c r="A68" s="416">
        <v>1</v>
      </c>
      <c r="B68" s="238" t="s">
        <v>946</v>
      </c>
      <c r="C68" s="238"/>
      <c r="D68" s="238"/>
      <c r="E68" s="238"/>
      <c r="F68" s="238"/>
      <c r="G68" s="238"/>
      <c r="H68" s="167">
        <f>'ГБ №1'!C67+БСМП!C67+ДГБ!C67+'ГП №1'!C67+'ГП №3'!C67+'Стом.'!C67+Роддом!C67+УЗО!C67</f>
        <v>39779700</v>
      </c>
      <c r="I68" s="167">
        <f>'ГБ №1'!D67+БСМП!D67+ДГБ!D67+'ГП №1'!D67+'ГП №3'!D67+'Стом.'!D67+Роддом!D67+УЗО!D67</f>
        <v>0</v>
      </c>
      <c r="J68" s="167">
        <f>'ГБ №1'!E67+БСМП!E67+ДГБ!E67+'ГП №1'!E67+'ГП №3'!E67+'Стом.'!E67+Роддом!E67+УЗО!E67</f>
        <v>19290700</v>
      </c>
      <c r="K68" s="167">
        <f>'ГБ №1'!F67+БСМП!F67+ДГБ!F67+'ГП №1'!F67+'ГП №3'!F67+'Стом.'!F67+Роддом!F67+УЗО!F67</f>
        <v>20489000</v>
      </c>
      <c r="L68" s="167"/>
      <c r="M68" s="167">
        <f>'ГБ №1'!G67+БСМП!G67+ДГБ!G67+'ГП №1'!G67+'ГП №3'!G67+'Стом.'!G67+Роддом!G67+УЗО!G67</f>
        <v>39145093.74</v>
      </c>
      <c r="N68" s="167">
        <f>'ГБ №1'!H67+БСМП!H67+ДГБ!H67+'ГП №1'!H67+'ГП №3'!H67+'Стом.'!H67+Роддом!H67+УЗО!H67</f>
        <v>0</v>
      </c>
      <c r="O68" s="167">
        <f>'ГБ №1'!I67+БСМП!I67+ДГБ!I67+'ГП №1'!I67+'ГП №3'!I67+'Стом.'!I67+Роддом!I67+УЗО!I67</f>
        <v>18656133.51</v>
      </c>
      <c r="P68" s="167">
        <f>'ГБ №1'!J67+БСМП!J67+ДГБ!J67+'ГП №1'!J67+'ГП №3'!J67+'Стом.'!J67+Роддом!J67+УЗО!J67</f>
        <v>20488960.23</v>
      </c>
      <c r="Q68" s="426"/>
    </row>
    <row r="69" spans="1:17" s="172" customFormat="1" ht="15" hidden="1">
      <c r="A69" s="416">
        <v>2</v>
      </c>
      <c r="B69" s="238" t="s">
        <v>948</v>
      </c>
      <c r="C69" s="238"/>
      <c r="D69" s="238"/>
      <c r="E69" s="238"/>
      <c r="F69" s="238"/>
      <c r="G69" s="238"/>
      <c r="H69" s="167">
        <f>'ГБ №1'!C68+БСМП!C68+ДГБ!C68+'ГП №1'!C68+'ГП №3'!C68+'Стом.'!C68+Роддом!C68+УЗО!C68</f>
        <v>44000100</v>
      </c>
      <c r="I69" s="167">
        <f>'ГБ №1'!D68+БСМП!D68+ДГБ!D68+'ГП №1'!D68+'ГП №3'!D68+'Стом.'!D68+Роддом!D68+УЗО!D68</f>
        <v>0</v>
      </c>
      <c r="J69" s="167">
        <f>'ГБ №1'!E68+БСМП!E68+ДГБ!E68+'ГП №1'!E68+'ГП №3'!E68+'Стом.'!E68+Роддом!E68+УЗО!E68</f>
        <v>35093000</v>
      </c>
      <c r="K69" s="167">
        <f>'ГБ №1'!F68+БСМП!F68+ДГБ!F68+'ГП №1'!F68+'ГП №3'!F68+'Стом.'!F68+Роддом!F68+УЗО!F68</f>
        <v>8907100</v>
      </c>
      <c r="L69" s="167"/>
      <c r="M69" s="167">
        <f>'ГБ №1'!G68+БСМП!G68+ДГБ!G68+'ГП №1'!G68+'ГП №3'!G68+'Стом.'!G68+Роддом!G68+УЗО!G68</f>
        <v>40749168.4</v>
      </c>
      <c r="N69" s="167">
        <f>'ГБ №1'!H68+БСМП!H68+ДГБ!H68+'ГП №1'!H68+'ГП №3'!H68+'Стом.'!H68+Роддом!H68+УЗО!H68</f>
        <v>0</v>
      </c>
      <c r="O69" s="167">
        <f>'ГБ №1'!I68+БСМП!I68+ДГБ!I68+'ГП №1'!I68+'ГП №3'!I68+'Стом.'!I68+Роддом!I68+УЗО!I68</f>
        <v>31842157</v>
      </c>
      <c r="P69" s="167">
        <f>'ГБ №1'!J68+БСМП!J68+ДГБ!J68+'ГП №1'!J68+'ГП №3'!J68+'Стом.'!J68+Роддом!J68+УЗО!J68</f>
        <v>8907011.4</v>
      </c>
      <c r="Q69" s="426"/>
    </row>
    <row r="70" spans="1:17" s="172" customFormat="1" ht="15" hidden="1">
      <c r="A70" s="416">
        <v>3</v>
      </c>
      <c r="B70" s="238" t="s">
        <v>1021</v>
      </c>
      <c r="C70" s="238"/>
      <c r="D70" s="238"/>
      <c r="E70" s="238"/>
      <c r="F70" s="238"/>
      <c r="G70" s="238"/>
      <c r="H70" s="167">
        <f>'ГБ №1'!C69+БСМП!C69+ДГБ!C69+'ГП №1'!C69+'ГП №3'!C69+'Стом.'!C69+Роддом!C69+УЗО!C69</f>
        <v>4167900</v>
      </c>
      <c r="I70" s="167">
        <f>'ГБ №1'!D69+БСМП!D69+ДГБ!D69+'ГП №1'!D69+'ГП №3'!D69+'Стом.'!D69+Роддом!D69+УЗО!D69</f>
        <v>0</v>
      </c>
      <c r="J70" s="167">
        <f>'ГБ №1'!E69+БСМП!E69+ДГБ!E69+'ГП №1'!E69+'ГП №3'!E69+'Стом.'!E69+Роддом!E69+УЗО!E69</f>
        <v>4167900</v>
      </c>
      <c r="K70" s="167">
        <f>'ГБ №1'!F69+БСМП!F69+ДГБ!F69+'ГП №1'!F69+'ГП №3'!F69+'Стом.'!F69+Роддом!F69+УЗО!F69</f>
        <v>0</v>
      </c>
      <c r="L70" s="167"/>
      <c r="M70" s="167">
        <f>'ГБ №1'!G69+БСМП!G69+ДГБ!G69+'ГП №1'!G69+'ГП №3'!G69+'Стом.'!G69+Роддом!G69+УЗО!G69</f>
        <v>3003066.8</v>
      </c>
      <c r="N70" s="167">
        <f>'ГБ №1'!H69+БСМП!H69+ДГБ!H69+'ГП №1'!H69+'ГП №3'!H69+'Стом.'!H69+Роддом!H69+УЗО!H69</f>
        <v>0</v>
      </c>
      <c r="O70" s="167">
        <f>'ГБ №1'!I69+БСМП!I69+ДГБ!I69+'ГП №1'!I69+'ГП №3'!I69+'Стом.'!I69+Роддом!I69+УЗО!I69</f>
        <v>3003066.8</v>
      </c>
      <c r="P70" s="167">
        <f>'ГБ №1'!J69+БСМП!J69+ДГБ!J69+'ГП №1'!J69+'ГП №3'!J69+'Стом.'!J69+Роддом!J69+УЗО!J69</f>
        <v>0</v>
      </c>
      <c r="Q70" s="426"/>
    </row>
    <row r="71" spans="1:17" s="158" customFormat="1" ht="26.25" hidden="1">
      <c r="A71" s="163"/>
      <c r="B71" s="332" t="s">
        <v>1012</v>
      </c>
      <c r="C71" s="332"/>
      <c r="D71" s="332"/>
      <c r="E71" s="332"/>
      <c r="F71" s="332"/>
      <c r="G71" s="332"/>
      <c r="H71" s="166">
        <f>'ГБ №1'!C70+БСМП!C70+ДГБ!C70+'ГП №1'!C70+'ГП №3'!C70+'Стом.'!C70+Роддом!C70+УЗО!C70</f>
        <v>2379400</v>
      </c>
      <c r="I71" s="166">
        <f>'ГБ №1'!D70+БСМП!D70+ДГБ!D70+'ГП №1'!D70+'ГП №3'!D70+'Стом.'!D70+Роддом!D70+УЗО!D70</f>
        <v>0</v>
      </c>
      <c r="J71" s="166">
        <f>'ГБ №1'!E70+БСМП!E70+ДГБ!E70+'ГП №1'!E70+'ГП №3'!E70+'Стом.'!E70+Роддом!E70+УЗО!E70</f>
        <v>0</v>
      </c>
      <c r="K71" s="166">
        <f>'ГБ №1'!F70+БСМП!F70+ДГБ!F70+'ГП №1'!F70+'ГП №3'!F70+'Стом.'!F70+Роддом!F70+УЗО!F70</f>
        <v>2379400</v>
      </c>
      <c r="L71" s="166"/>
      <c r="M71" s="166">
        <f>'ГБ №1'!G70+БСМП!G70+ДГБ!G70+'ГП №1'!G70+'ГП №3'!G70+'Стом.'!G70+Роддом!G70+УЗО!G70</f>
        <v>2379237.68</v>
      </c>
      <c r="N71" s="166">
        <f>'ГБ №1'!H70+БСМП!H70+ДГБ!H70+'ГП №1'!H70+'ГП №3'!H70+'Стом.'!H70+Роддом!H70+УЗО!H70</f>
        <v>0</v>
      </c>
      <c r="O71" s="166">
        <f>'ГБ №1'!I70+БСМП!I70+ДГБ!I70+'ГП №1'!I70+'ГП №3'!I70+'Стом.'!I70+Роддом!I70+УЗО!I70</f>
        <v>0</v>
      </c>
      <c r="P71" s="166">
        <f>'ГБ №1'!J70+БСМП!J70+ДГБ!J70+'ГП №1'!J70+'ГП №3'!J70+'Стом.'!J70+Роддом!J70+УЗО!J70</f>
        <v>2379237.68</v>
      </c>
      <c r="Q71" s="425"/>
    </row>
    <row r="72" spans="1:17" s="229" customFormat="1" ht="15" hidden="1">
      <c r="A72" s="227">
        <v>1</v>
      </c>
      <c r="B72" s="252" t="s">
        <v>946</v>
      </c>
      <c r="C72" s="252"/>
      <c r="D72" s="252"/>
      <c r="E72" s="252"/>
      <c r="F72" s="252"/>
      <c r="G72" s="252"/>
      <c r="H72" s="167">
        <f>'ГБ №1'!C71+БСМП!C71+ДГБ!C71+'ГП №1'!C71+'ГП №3'!C71+'Стом.'!C71+Роддом!C71+УЗО!C71</f>
        <v>998300</v>
      </c>
      <c r="I72" s="167">
        <f>'ГБ №1'!D71+БСМП!D71+ДГБ!D71+'ГП №1'!D71+'ГП №3'!D71+'Стом.'!D71+Роддом!D71+УЗО!D71</f>
        <v>0</v>
      </c>
      <c r="J72" s="167">
        <f>'ГБ №1'!E71+БСМП!E71+ДГБ!E71+'ГП №1'!E71+'ГП №3'!E71+'Стом.'!E71+Роддом!E71+УЗО!E71</f>
        <v>0</v>
      </c>
      <c r="K72" s="167">
        <f>'ГБ №1'!F71+БСМП!F71+ДГБ!F71+'ГП №1'!F71+'ГП №3'!F71+'Стом.'!F71+Роддом!F71+УЗО!F71</f>
        <v>998300</v>
      </c>
      <c r="L72" s="167"/>
      <c r="M72" s="167">
        <f>'ГБ №1'!G71+БСМП!G71+ДГБ!G71+'ГП №1'!G71+'ГП №3'!G71+'Стом.'!G71+Роддом!G71+УЗО!G71</f>
        <v>998239.68</v>
      </c>
      <c r="N72" s="167">
        <f>'ГБ №1'!H71+БСМП!H71+ДГБ!H71+'ГП №1'!H71+'ГП №3'!H71+'Стом.'!H71+Роддом!H71+УЗО!H71</f>
        <v>0</v>
      </c>
      <c r="O72" s="167">
        <f>'ГБ №1'!I71+БСМП!I71+ДГБ!I71+'ГП №1'!I71+'ГП №3'!I71+'Стом.'!I71+Роддом!I71+УЗО!I71</f>
        <v>0</v>
      </c>
      <c r="P72" s="167">
        <f>'ГБ №1'!J71+БСМП!J71+ДГБ!J71+'ГП №1'!J71+'ГП №3'!J71+'Стом.'!J71+Роддом!J71+УЗО!J71</f>
        <v>998239.68</v>
      </c>
      <c r="Q72" s="426"/>
    </row>
    <row r="73" spans="1:17" s="229" customFormat="1" ht="15" hidden="1">
      <c r="A73" s="227">
        <v>2</v>
      </c>
      <c r="B73" s="252" t="s">
        <v>948</v>
      </c>
      <c r="C73" s="252"/>
      <c r="D73" s="252"/>
      <c r="E73" s="252"/>
      <c r="F73" s="252"/>
      <c r="G73" s="252"/>
      <c r="H73" s="167">
        <f>'ГБ №1'!C72+БСМП!C72+ДГБ!C72+'ГП №1'!C72+'ГП №3'!C72+'Стом.'!C72+Роддом!C72+УЗО!C72</f>
        <v>1381100</v>
      </c>
      <c r="I73" s="167">
        <f>'ГБ №1'!D72+БСМП!D72+ДГБ!D72+'ГП №1'!D72+'ГП №3'!D72+'Стом.'!D72+Роддом!D72+УЗО!D72</f>
        <v>0</v>
      </c>
      <c r="J73" s="167">
        <f>'ГБ №1'!E72+БСМП!E72+ДГБ!E72+'ГП №1'!E72+'ГП №3'!E72+'Стом.'!E72+Роддом!E72+УЗО!E72</f>
        <v>0</v>
      </c>
      <c r="K73" s="167">
        <f>'ГБ №1'!F72+БСМП!F72+ДГБ!F72+'ГП №1'!F72+'ГП №3'!F72+'Стом.'!F72+Роддом!F72+УЗО!F72</f>
        <v>1381100</v>
      </c>
      <c r="L73" s="167"/>
      <c r="M73" s="167">
        <f>'ГБ №1'!G72+БСМП!G72+ДГБ!G72+'ГП №1'!G72+'ГП №3'!G72+'Стом.'!G72+Роддом!G72+УЗО!G72</f>
        <v>1380998</v>
      </c>
      <c r="N73" s="167">
        <f>'ГБ №1'!H72+БСМП!H72+ДГБ!H72+'ГП №1'!H72+'ГП №3'!H72+'Стом.'!H72+Роддом!H72+УЗО!H72</f>
        <v>0</v>
      </c>
      <c r="O73" s="167">
        <f>'ГБ №1'!I72+БСМП!I72+ДГБ!I72+'ГП №1'!I72+'ГП №3'!I72+'Стом.'!I72+Роддом!I72+УЗО!I72</f>
        <v>0</v>
      </c>
      <c r="P73" s="167">
        <f>'ГБ №1'!J72+БСМП!J72+ДГБ!J72+'ГП №1'!J72+'ГП №3'!J72+'Стом.'!J72+Роддом!J72+УЗО!J72</f>
        <v>1380998</v>
      </c>
      <c r="Q73" s="426"/>
    </row>
    <row r="74" spans="1:17" s="201" customFormat="1" ht="38.25" hidden="1">
      <c r="A74" s="226"/>
      <c r="B74" s="253" t="s">
        <v>1013</v>
      </c>
      <c r="C74" s="253"/>
      <c r="D74" s="253"/>
      <c r="E74" s="253"/>
      <c r="F74" s="253"/>
      <c r="G74" s="253"/>
      <c r="H74" s="166">
        <f>'ГБ №1'!C73+БСМП!C73+ДГБ!C73+'ГП №1'!C73+'ГП №3'!C73+'Стом.'!C73+Роддом!C73+УЗО!C73</f>
        <v>8030100</v>
      </c>
      <c r="I74" s="166">
        <f>'ГБ №1'!D73+БСМП!D73+ДГБ!D73+'ГП №1'!D73+'ГП №3'!D73+'Стом.'!D73+Роддом!D73+УЗО!D73</f>
        <v>0</v>
      </c>
      <c r="J74" s="166">
        <f>'ГБ №1'!E73+БСМП!E73+ДГБ!E73+'ГП №1'!E73+'ГП №3'!E73+'Стом.'!E73+Роддом!E73+УЗО!E73</f>
        <v>0</v>
      </c>
      <c r="K74" s="166">
        <f>'ГБ №1'!F73+БСМП!F73+ДГБ!F73+'ГП №1'!F73+'ГП №3'!F73+'Стом.'!F73+Роддом!F73+УЗО!F73</f>
        <v>8030100</v>
      </c>
      <c r="L74" s="166"/>
      <c r="M74" s="166">
        <f>'ГБ №1'!G73+БСМП!G73+ДГБ!G73+'ГП №1'!G73+'ГП №3'!G73+'Стом.'!G73+Роддом!G73+УЗО!G73</f>
        <v>7926347.829999999</v>
      </c>
      <c r="N74" s="166">
        <f>'ГБ №1'!H73+БСМП!H73+ДГБ!H73+'ГП №1'!H73+'ГП №3'!H73+'Стом.'!H73+Роддом!H73+УЗО!H73</f>
        <v>0</v>
      </c>
      <c r="O74" s="166">
        <f>'ГБ №1'!I73+БСМП!I73+ДГБ!I73+'ГП №1'!I73+'ГП №3'!I73+'Стом.'!I73+Роддом!I73+УЗО!I73</f>
        <v>0</v>
      </c>
      <c r="P74" s="166">
        <f>'ГБ №1'!J73+БСМП!J73+ДГБ!J73+'ГП №1'!J73+'ГП №3'!J73+'Стом.'!J73+Роддом!J73+УЗО!J73</f>
        <v>7926347.829999999</v>
      </c>
      <c r="Q74" s="425"/>
    </row>
    <row r="75" spans="1:17" s="229" customFormat="1" ht="15" hidden="1">
      <c r="A75" s="227">
        <v>1</v>
      </c>
      <c r="B75" s="252" t="s">
        <v>999</v>
      </c>
      <c r="C75" s="252"/>
      <c r="D75" s="252"/>
      <c r="E75" s="252"/>
      <c r="F75" s="252"/>
      <c r="G75" s="252"/>
      <c r="H75" s="167">
        <f>'ГБ №1'!C74+БСМП!C74+ДГБ!C74+'ГП №1'!C74+'ГП №3'!C74+'Стом.'!C74+Роддом!C74+УЗО!C74</f>
        <v>4092500</v>
      </c>
      <c r="I75" s="167">
        <f>'ГБ №1'!D74+БСМП!D74+ДГБ!D74+'ГП №1'!D74+'ГП №3'!D74+'Стом.'!D74+Роддом!D74+УЗО!D74</f>
        <v>0</v>
      </c>
      <c r="J75" s="167">
        <f>'ГБ №1'!E74+БСМП!E74+ДГБ!E74+'ГП №1'!E74+'ГП №3'!E74+'Стом.'!E74+Роддом!E74+УЗО!E74</f>
        <v>0</v>
      </c>
      <c r="K75" s="167">
        <f>'ГБ №1'!F74+БСМП!F74+ДГБ!F74+'ГП №1'!F74+'ГП №3'!F74+'Стом.'!F74+Роддом!F74+УЗО!F74</f>
        <v>4092500</v>
      </c>
      <c r="L75" s="167"/>
      <c r="M75" s="167">
        <f>'ГБ №1'!G74+БСМП!G74+ДГБ!G74+'ГП №1'!G74+'ГП №3'!G74+'Стом.'!G74+Роддом!G74+УЗО!G74</f>
        <v>3990255.07</v>
      </c>
      <c r="N75" s="167">
        <f>'ГБ №1'!H74+БСМП!H74+ДГБ!H74+'ГП №1'!H74+'ГП №3'!H74+'Стом.'!H74+Роддом!H74+УЗО!H74</f>
        <v>0</v>
      </c>
      <c r="O75" s="167">
        <f>'ГБ №1'!I74+БСМП!I74+ДГБ!I74+'ГП №1'!I74+'ГП №3'!I74+'Стом.'!I74+Роддом!I74+УЗО!I74</f>
        <v>0</v>
      </c>
      <c r="P75" s="167">
        <f>'ГБ №1'!J74+БСМП!J74+ДГБ!J74+'ГП №1'!J74+'ГП №3'!J74+'Стом.'!J74+Роддом!J74+УЗО!J74</f>
        <v>3990255.07</v>
      </c>
      <c r="Q75" s="426"/>
    </row>
    <row r="76" spans="1:17" s="229" customFormat="1" ht="15" hidden="1">
      <c r="A76" s="227"/>
      <c r="B76" s="251" t="s">
        <v>997</v>
      </c>
      <c r="C76" s="251"/>
      <c r="D76" s="251"/>
      <c r="E76" s="251"/>
      <c r="F76" s="251"/>
      <c r="G76" s="251"/>
      <c r="H76" s="167">
        <f>'ГБ №1'!C75+БСМП!C75+ДГБ!C75+'ГП №1'!C75+'ГП №3'!C75+'Стом.'!C75+Роддом!C75+УЗО!C75</f>
        <v>339800</v>
      </c>
      <c r="I76" s="167">
        <f>'ГБ №1'!D75+БСМП!D75+ДГБ!D75+'ГП №1'!D75+'ГП №3'!D75+'Стом.'!D75+Роддом!D75+УЗО!D75</f>
        <v>0</v>
      </c>
      <c r="J76" s="167">
        <f>'ГБ №1'!E75+БСМП!E75+ДГБ!E75+'ГП №1'!E75+'ГП №3'!E75+'Стом.'!E75+Роддом!E75+УЗО!E75</f>
        <v>0</v>
      </c>
      <c r="K76" s="167">
        <f>'ГБ №1'!F75+БСМП!F75+ДГБ!F75+'ГП №1'!F75+'ГП №3'!F75+'Стом.'!F75+Роддом!F75+УЗО!F75</f>
        <v>339800</v>
      </c>
      <c r="L76" s="167"/>
      <c r="M76" s="167">
        <f>'ГБ №1'!G75+БСМП!G75+ДГБ!G75+'ГП №1'!G75+'ГП №3'!G75+'Стом.'!G75+Роддом!G75+УЗО!G75</f>
        <v>339715</v>
      </c>
      <c r="N76" s="167">
        <f>'ГБ №1'!H75+БСМП!H75+ДГБ!H75+'ГП №1'!H75+'ГП №3'!H75+'Стом.'!H75+Роддом!H75+УЗО!H75</f>
        <v>0</v>
      </c>
      <c r="O76" s="167">
        <f>'ГБ №1'!I75+БСМП!I75+ДГБ!I75+'ГП №1'!I75+'ГП №3'!I75+'Стом.'!I75+Роддом!I75+УЗО!I75</f>
        <v>0</v>
      </c>
      <c r="P76" s="167">
        <f>'ГБ №1'!J75+БСМП!J75+ДГБ!J75+'ГП №1'!J75+'ГП №3'!J75+'Стом.'!J75+Роддом!J75+УЗО!J75</f>
        <v>339715</v>
      </c>
      <c r="Q76" s="426"/>
    </row>
    <row r="77" spans="1:17" s="229" customFormat="1" ht="15" hidden="1">
      <c r="A77" s="227"/>
      <c r="B77" s="251" t="s">
        <v>998</v>
      </c>
      <c r="C77" s="251"/>
      <c r="D77" s="251"/>
      <c r="E77" s="251"/>
      <c r="F77" s="251"/>
      <c r="G77" s="251"/>
      <c r="H77" s="167">
        <f>'ГБ №1'!C76+БСМП!C76+ДГБ!C76+'ГП №1'!C76+'ГП №3'!C76+'Стом.'!C76+Роддом!C76+УЗО!C76</f>
        <v>3129400</v>
      </c>
      <c r="I77" s="167">
        <f>'ГБ №1'!D76+БСМП!D76+ДГБ!D76+'ГП №1'!D76+'ГП №3'!D76+'Стом.'!D76+Роддом!D76+УЗО!D76</f>
        <v>0</v>
      </c>
      <c r="J77" s="167">
        <f>'ГБ №1'!E76+БСМП!E76+ДГБ!E76+'ГП №1'!E76+'ГП №3'!E76+'Стом.'!E76+Роддом!E76+УЗО!E76</f>
        <v>0</v>
      </c>
      <c r="K77" s="167">
        <f>'ГБ №1'!F76+БСМП!F76+ДГБ!F76+'ГП №1'!F76+'ГП №3'!F76+'Стом.'!F76+Роддом!F76+УЗО!F76</f>
        <v>3129400</v>
      </c>
      <c r="L77" s="167"/>
      <c r="M77" s="167">
        <f>'ГБ №1'!G76+БСМП!G76+ДГБ!G76+'ГП №1'!G76+'ГП №3'!G76+'Стом.'!G76+Роддом!G76+УЗО!G76</f>
        <v>3027240.07</v>
      </c>
      <c r="N77" s="167">
        <f>'ГБ №1'!H76+БСМП!H76+ДГБ!H76+'ГП №1'!H76+'ГП №3'!H76+'Стом.'!H76+Роддом!H76+УЗО!H76</f>
        <v>0</v>
      </c>
      <c r="O77" s="167">
        <f>'ГБ №1'!I76+БСМП!I76+ДГБ!I76+'ГП №1'!I76+'ГП №3'!I76+'Стом.'!I76+Роддом!I76+УЗО!I76</f>
        <v>0</v>
      </c>
      <c r="P77" s="167">
        <f>'ГБ №1'!J76+БСМП!J76+ДГБ!J76+'ГП №1'!J76+'ГП №3'!J76+'Стом.'!J76+Роддом!J76+УЗО!J76</f>
        <v>3027240.07</v>
      </c>
      <c r="Q77" s="426"/>
    </row>
    <row r="78" spans="1:17" s="229" customFormat="1" ht="15" hidden="1">
      <c r="A78" s="227"/>
      <c r="B78" s="251" t="s">
        <v>1000</v>
      </c>
      <c r="C78" s="251"/>
      <c r="D78" s="251"/>
      <c r="E78" s="251"/>
      <c r="F78" s="251"/>
      <c r="G78" s="251"/>
      <c r="H78" s="167">
        <f>'ГБ №1'!C77+БСМП!C77+ДГБ!C77+'ГП №1'!C77+'ГП №3'!C77+'Стом.'!C77+Роддом!C77+УЗО!C77</f>
        <v>313300</v>
      </c>
      <c r="I78" s="167">
        <f>'ГБ №1'!D77+БСМП!D77+ДГБ!D77+'ГП №1'!D77+'ГП №3'!D77+'Стом.'!D77+Роддом!D77+УЗО!D77</f>
        <v>0</v>
      </c>
      <c r="J78" s="167">
        <f>'ГБ №1'!E77+БСМП!E77+ДГБ!E77+'ГП №1'!E77+'ГП №3'!E77+'Стом.'!E77+Роддом!E77+УЗО!E77</f>
        <v>0</v>
      </c>
      <c r="K78" s="167">
        <f>'ГБ №1'!F77+БСМП!F77+ДГБ!F77+'ГП №1'!F77+'ГП №3'!F77+'Стом.'!F77+Роддом!F77+УЗО!F77</f>
        <v>313300</v>
      </c>
      <c r="L78" s="167"/>
      <c r="M78" s="167">
        <f>'ГБ №1'!G77+БСМП!G77+ДГБ!G77+'ГП №1'!G77+'ГП №3'!G77+'Стом.'!G77+Роддом!G77+УЗО!G77</f>
        <v>313300</v>
      </c>
      <c r="N78" s="167">
        <f>'ГБ №1'!H77+БСМП!H77+ДГБ!H77+'ГП №1'!H77+'ГП №3'!H77+'Стом.'!H77+Роддом!H77+УЗО!H77</f>
        <v>0</v>
      </c>
      <c r="O78" s="167">
        <f>'ГБ №1'!I77+БСМП!I77+ДГБ!I77+'ГП №1'!I77+'ГП №3'!I77+'Стом.'!I77+Роддом!I77+УЗО!I77</f>
        <v>0</v>
      </c>
      <c r="P78" s="167">
        <f>'ГБ №1'!J77+БСМП!J77+ДГБ!J77+'ГП №1'!J77+'ГП №3'!J77+'Стом.'!J77+Роддом!J77+УЗО!J77</f>
        <v>313300</v>
      </c>
      <c r="Q78" s="426"/>
    </row>
    <row r="79" spans="1:17" s="229" customFormat="1" ht="15" hidden="1">
      <c r="A79" s="227"/>
      <c r="B79" s="251" t="s">
        <v>1061</v>
      </c>
      <c r="C79" s="251"/>
      <c r="D79" s="251"/>
      <c r="E79" s="251"/>
      <c r="F79" s="251"/>
      <c r="G79" s="251"/>
      <c r="H79" s="167">
        <f>'ГБ №1'!C78+БСМП!C78+ДГБ!C78+'ГП №1'!C78+'ГП №3'!C78+'Стом.'!C78+Роддом!C78+УЗО!C78</f>
        <v>310000</v>
      </c>
      <c r="I79" s="167">
        <f>'ГБ №1'!D78+БСМП!D78+ДГБ!D78+'ГП №1'!D78+'ГП №3'!D78+'Стом.'!D78+Роддом!D78+УЗО!D78</f>
        <v>0</v>
      </c>
      <c r="J79" s="167">
        <f>'ГБ №1'!E78+БСМП!E78+ДГБ!E78+'ГП №1'!E78+'ГП №3'!E78+'Стом.'!E78+Роддом!E78+УЗО!E78</f>
        <v>0</v>
      </c>
      <c r="K79" s="167">
        <f>'ГБ №1'!F78+БСМП!F78+ДГБ!F78+'ГП №1'!F78+'ГП №3'!F78+'Стом.'!F78+Роддом!F78+УЗО!F78</f>
        <v>310000</v>
      </c>
      <c r="L79" s="167"/>
      <c r="M79" s="167">
        <f>'ГБ №1'!G78+БСМП!G78+ДГБ!G78+'ГП №1'!G78+'ГП №3'!G78+'Стом.'!G78+Роддом!G78+УЗО!G78</f>
        <v>310000</v>
      </c>
      <c r="N79" s="167">
        <f>'ГБ №1'!H78+БСМП!H78+ДГБ!H78+'ГП №1'!H78+'ГП №3'!H78+'Стом.'!H78+Роддом!H78+УЗО!H78</f>
        <v>0</v>
      </c>
      <c r="O79" s="167">
        <f>'ГБ №1'!I78+БСМП!I78+ДГБ!I78+'ГП №1'!I78+'ГП №3'!I78+'Стом.'!I78+Роддом!I78+УЗО!I78</f>
        <v>0</v>
      </c>
      <c r="P79" s="167">
        <f>'ГБ №1'!J78+БСМП!J78+ДГБ!J78+'ГП №1'!J78+'ГП №3'!J78+'Стом.'!J78+Роддом!J78+УЗО!J78</f>
        <v>310000</v>
      </c>
      <c r="Q79" s="426"/>
    </row>
    <row r="80" spans="1:17" s="229" customFormat="1" ht="25.5" hidden="1">
      <c r="A80" s="227">
        <v>2</v>
      </c>
      <c r="B80" s="252" t="s">
        <v>945</v>
      </c>
      <c r="C80" s="252"/>
      <c r="D80" s="252"/>
      <c r="E80" s="252"/>
      <c r="F80" s="252"/>
      <c r="G80" s="252"/>
      <c r="H80" s="167">
        <f>'ГБ №1'!C79+БСМП!C79+ДГБ!C79+'ГП №1'!C79+'ГП №3'!C79+'Стом.'!C79+Роддом!C79+УЗО!C79</f>
        <v>1179700</v>
      </c>
      <c r="I80" s="167">
        <f>'ГБ №1'!D79+БСМП!D79+ДГБ!D79+'ГП №1'!D79+'ГП №3'!D79+'Стом.'!D79+Роддом!D79+УЗО!D79</f>
        <v>0</v>
      </c>
      <c r="J80" s="167">
        <f>'ГБ №1'!E79+БСМП!E79+ДГБ!E79+'ГП №1'!E79+'ГП №3'!E79+'Стом.'!E79+Роддом!E79+УЗО!E79</f>
        <v>0</v>
      </c>
      <c r="K80" s="167">
        <f>'ГБ №1'!F79+БСМП!F79+ДГБ!F79+'ГП №1'!F79+'ГП №3'!F79+'Стом.'!F79+Роддом!F79+УЗО!F79</f>
        <v>1179700</v>
      </c>
      <c r="L80" s="167"/>
      <c r="M80" s="167">
        <f>'ГБ №1'!G79+БСМП!G79+ДГБ!G79+'ГП №1'!G79+'ГП №3'!G79+'Стом.'!G79+Роддом!G79+УЗО!G79</f>
        <v>1179428.62</v>
      </c>
      <c r="N80" s="167">
        <f>'ГБ №1'!H79+БСМП!H79+ДГБ!H79+'ГП №1'!H79+'ГП №3'!H79+'Стом.'!H79+Роддом!H79+УЗО!H79</f>
        <v>0</v>
      </c>
      <c r="O80" s="167">
        <f>'ГБ №1'!I79+БСМП!I79+ДГБ!I79+'ГП №1'!I79+'ГП №3'!I79+'Стом.'!I79+Роддом!I79+УЗО!I79</f>
        <v>0</v>
      </c>
      <c r="P80" s="167">
        <f>'ГБ №1'!J79+БСМП!J79+ДГБ!J79+'ГП №1'!J79+'ГП №3'!J79+'Стом.'!J79+Роддом!J79+УЗО!J79</f>
        <v>1179428.62</v>
      </c>
      <c r="Q80" s="426"/>
    </row>
    <row r="81" spans="1:17" s="229" customFormat="1" ht="15" hidden="1">
      <c r="A81" s="227"/>
      <c r="B81" s="251" t="s">
        <v>997</v>
      </c>
      <c r="C81" s="251"/>
      <c r="D81" s="251"/>
      <c r="E81" s="251"/>
      <c r="F81" s="251"/>
      <c r="G81" s="251"/>
      <c r="H81" s="167">
        <f>'ГБ №1'!C80+БСМП!C80+ДГБ!C80+'ГП №1'!C80+'ГП №3'!C80+'Стом.'!C80+Роддом!C80+УЗО!C80</f>
        <v>184800</v>
      </c>
      <c r="I81" s="167">
        <f>'ГБ №1'!D80+БСМП!D80+ДГБ!D80+'ГП №1'!D80+'ГП №3'!D80+'Стом.'!D80+Роддом!D80+УЗО!D80</f>
        <v>0</v>
      </c>
      <c r="J81" s="167">
        <f>'ГБ №1'!E80+БСМП!E80+ДГБ!E80+'ГП №1'!E80+'ГП №3'!E80+'Стом.'!E80+Роддом!E80+УЗО!E80</f>
        <v>0</v>
      </c>
      <c r="K81" s="167">
        <f>'ГБ №1'!F80+БСМП!F80+ДГБ!F80+'ГП №1'!F80+'ГП №3'!F80+'Стом.'!F80+Роддом!F80+УЗО!F80</f>
        <v>184800</v>
      </c>
      <c r="L81" s="167"/>
      <c r="M81" s="167">
        <f>'ГБ №1'!G80+БСМП!G80+ДГБ!G80+'ГП №1'!G80+'ГП №3'!G80+'Стом.'!G80+Роддом!G80+УЗО!G80</f>
        <v>184686</v>
      </c>
      <c r="N81" s="167">
        <f>'ГБ №1'!H80+БСМП!H80+ДГБ!H80+'ГП №1'!H80+'ГП №3'!H80+'Стом.'!H80+Роддом!H80+УЗО!H80</f>
        <v>0</v>
      </c>
      <c r="O81" s="167">
        <f>'ГБ №1'!I80+БСМП!I80+ДГБ!I80+'ГП №1'!I80+'ГП №3'!I80+'Стом.'!I80+Роддом!I80+УЗО!I80</f>
        <v>0</v>
      </c>
      <c r="P81" s="167">
        <f>'ГБ №1'!J80+БСМП!J80+ДГБ!J80+'ГП №1'!J80+'ГП №3'!J80+'Стом.'!J80+Роддом!J80+УЗО!J80</f>
        <v>184686</v>
      </c>
      <c r="Q81" s="426"/>
    </row>
    <row r="82" spans="1:17" s="229" customFormat="1" ht="15" hidden="1">
      <c r="A82" s="227"/>
      <c r="B82" s="251" t="s">
        <v>998</v>
      </c>
      <c r="C82" s="251"/>
      <c r="D82" s="251"/>
      <c r="E82" s="251"/>
      <c r="F82" s="251"/>
      <c r="G82" s="251"/>
      <c r="H82" s="167">
        <f>'ГБ №1'!C81+БСМП!C81+ДГБ!C81+'ГП №1'!C81+'ГП №3'!C81+'Стом.'!C81+Роддом!C81+УЗО!C81</f>
        <v>994900</v>
      </c>
      <c r="I82" s="167">
        <f>'ГБ №1'!D81+БСМП!D81+ДГБ!D81+'ГП №1'!D81+'ГП №3'!D81+'Стом.'!D81+Роддом!D81+УЗО!D81</f>
        <v>0</v>
      </c>
      <c r="J82" s="167">
        <f>'ГБ №1'!E81+БСМП!E81+ДГБ!E81+'ГП №1'!E81+'ГП №3'!E81+'Стом.'!E81+Роддом!E81+УЗО!E81</f>
        <v>0</v>
      </c>
      <c r="K82" s="167">
        <f>'ГБ №1'!F81+БСМП!F81+ДГБ!F81+'ГП №1'!F81+'ГП №3'!F81+'Стом.'!F81+Роддом!F81+УЗО!F81</f>
        <v>994900</v>
      </c>
      <c r="L82" s="167"/>
      <c r="M82" s="167">
        <f>'ГБ №1'!G81+БСМП!G81+ДГБ!G81+'ГП №1'!G81+'ГП №3'!G81+'Стом.'!G81+Роддом!G81+УЗО!G81</f>
        <v>994742.62</v>
      </c>
      <c r="N82" s="167">
        <f>'ГБ №1'!H81+БСМП!H81+ДГБ!H81+'ГП №1'!H81+'ГП №3'!H81+'Стом.'!H81+Роддом!H81+УЗО!H81</f>
        <v>0</v>
      </c>
      <c r="O82" s="167">
        <f>'ГБ №1'!I81+БСМП!I81+ДГБ!I81+'ГП №1'!I81+'ГП №3'!I81+'Стом.'!I81+Роддом!I81+УЗО!I81</f>
        <v>0</v>
      </c>
      <c r="P82" s="167">
        <f>'ГБ №1'!J81+БСМП!J81+ДГБ!J81+'ГП №1'!J81+'ГП №3'!J81+'Стом.'!J81+Роддом!J81+УЗО!J81</f>
        <v>994742.62</v>
      </c>
      <c r="Q82" s="426"/>
    </row>
    <row r="83" spans="1:17" s="229" customFormat="1" ht="15" hidden="1">
      <c r="A83" s="227">
        <v>3</v>
      </c>
      <c r="B83" s="252" t="s">
        <v>974</v>
      </c>
      <c r="C83" s="252"/>
      <c r="D83" s="252"/>
      <c r="E83" s="252"/>
      <c r="F83" s="252"/>
      <c r="G83" s="252"/>
      <c r="H83" s="167">
        <f>'ГБ №1'!C82+БСМП!C82+ДГБ!C82+'ГП №1'!C82+'ГП №3'!C82+'Стом.'!C82+Роддом!C82+УЗО!C82</f>
        <v>597300</v>
      </c>
      <c r="I83" s="167">
        <f>'ГБ №1'!D82+БСМП!D82+ДГБ!D82+'ГП №1'!D82+'ГП №3'!D82+'Стом.'!D82+Роддом!D82+УЗО!D82</f>
        <v>0</v>
      </c>
      <c r="J83" s="167">
        <f>'ГБ №1'!E82+БСМП!E82+ДГБ!E82+'ГП №1'!E82+'ГП №3'!E82+'Стом.'!E82+Роддом!E82+УЗО!E82</f>
        <v>0</v>
      </c>
      <c r="K83" s="167">
        <f>'ГБ №1'!F82+БСМП!F82+ДГБ!F82+'ГП №1'!F82+'ГП №3'!F82+'Стом.'!F82+Роддом!F82+УЗО!F82</f>
        <v>597300</v>
      </c>
      <c r="L83" s="167"/>
      <c r="M83" s="167">
        <f>'ГБ №1'!G82+БСМП!G82+ДГБ!G82+'ГП №1'!G82+'ГП №3'!G82+'Стом.'!G82+Роддом!G82+УЗО!G82</f>
        <v>596198.14</v>
      </c>
      <c r="N83" s="167">
        <f>'ГБ №1'!H82+БСМП!H82+ДГБ!H82+'ГП №1'!H82+'ГП №3'!H82+'Стом.'!H82+Роддом!H82+УЗО!H82</f>
        <v>0</v>
      </c>
      <c r="O83" s="167">
        <f>'ГБ №1'!I82+БСМП!I82+ДГБ!I82+'ГП №1'!I82+'ГП №3'!I82+'Стом.'!I82+Роддом!I82+УЗО!I82</f>
        <v>0</v>
      </c>
      <c r="P83" s="167">
        <f>'ГБ №1'!J82+БСМП!J82+ДГБ!J82+'ГП №1'!J82+'ГП №3'!J82+'Стом.'!J82+Роддом!J82+УЗО!J82</f>
        <v>596198.14</v>
      </c>
      <c r="Q83" s="426"/>
    </row>
    <row r="84" spans="1:17" s="229" customFormat="1" ht="15" hidden="1">
      <c r="A84" s="227"/>
      <c r="B84" s="251" t="s">
        <v>997</v>
      </c>
      <c r="C84" s="251"/>
      <c r="D84" s="251"/>
      <c r="E84" s="251"/>
      <c r="F84" s="251"/>
      <c r="G84" s="251"/>
      <c r="H84" s="167">
        <f>'ГБ №1'!C83+БСМП!C83+ДГБ!C83+'ГП №1'!C83+'ГП №3'!C83+'Стом.'!C83+Роддом!C83+УЗО!C83</f>
        <v>100500</v>
      </c>
      <c r="I84" s="167">
        <f>'ГБ №1'!D83+БСМП!D83+ДГБ!D83+'ГП №1'!D83+'ГП №3'!D83+'Стом.'!D83+Роддом!D83+УЗО!D83</f>
        <v>0</v>
      </c>
      <c r="J84" s="167">
        <f>'ГБ №1'!E83+БСМП!E83+ДГБ!E83+'ГП №1'!E83+'ГП №3'!E83+'Стом.'!E83+Роддом!E83+УЗО!E83</f>
        <v>0</v>
      </c>
      <c r="K84" s="167">
        <f>'ГБ №1'!F83+БСМП!F83+ДГБ!F83+'ГП №1'!F83+'ГП №3'!F83+'Стом.'!F83+Роддом!F83+УЗО!F83</f>
        <v>100500</v>
      </c>
      <c r="L84" s="167"/>
      <c r="M84" s="167">
        <f>'ГБ №1'!G83+БСМП!G83+ДГБ!G83+'ГП №1'!G83+'ГП №3'!G83+'Стом.'!G83+Роддом!G83+УЗО!G83</f>
        <v>100437.27</v>
      </c>
      <c r="N84" s="167">
        <f>'ГБ №1'!H83+БСМП!H83+ДГБ!H83+'ГП №1'!H83+'ГП №3'!H83+'Стом.'!H83+Роддом!H83+УЗО!H83</f>
        <v>0</v>
      </c>
      <c r="O84" s="167">
        <f>'ГБ №1'!I83+БСМП!I83+ДГБ!I83+'ГП №1'!I83+'ГП №3'!I83+'Стом.'!I83+Роддом!I83+УЗО!I83</f>
        <v>0</v>
      </c>
      <c r="P84" s="167">
        <f>'ГБ №1'!J83+БСМП!J83+ДГБ!J83+'ГП №1'!J83+'ГП №3'!J83+'Стом.'!J83+Роддом!J83+УЗО!J83</f>
        <v>100437.27</v>
      </c>
      <c r="Q84" s="426"/>
    </row>
    <row r="85" spans="1:17" s="229" customFormat="1" ht="15" hidden="1">
      <c r="A85" s="227"/>
      <c r="B85" s="251" t="s">
        <v>998</v>
      </c>
      <c r="C85" s="251"/>
      <c r="D85" s="251"/>
      <c r="E85" s="251"/>
      <c r="F85" s="251"/>
      <c r="G85" s="251"/>
      <c r="H85" s="167">
        <f>'ГБ №1'!C84+БСМП!C84+ДГБ!C84+'ГП №1'!C84+'ГП №3'!C84+'Стом.'!C84+Роддом!C84+УЗО!C84</f>
        <v>496800</v>
      </c>
      <c r="I85" s="167">
        <f>'ГБ №1'!D84+БСМП!D84+ДГБ!D84+'ГП №1'!D84+'ГП №3'!D84+'Стом.'!D84+Роддом!D84+УЗО!D84</f>
        <v>0</v>
      </c>
      <c r="J85" s="167">
        <f>'ГБ №1'!E84+БСМП!E84+ДГБ!E84+'ГП №1'!E84+'ГП №3'!E84+'Стом.'!E84+Роддом!E84+УЗО!E84</f>
        <v>0</v>
      </c>
      <c r="K85" s="167">
        <f>'ГБ №1'!F84+БСМП!F84+ДГБ!F84+'ГП №1'!F84+'ГП №3'!F84+'Стом.'!F84+Роддом!F84+УЗО!F84</f>
        <v>496800</v>
      </c>
      <c r="L85" s="167"/>
      <c r="M85" s="167">
        <f>'ГБ №1'!G84+БСМП!G84+ДГБ!G84+'ГП №1'!G84+'ГП №3'!G84+'Стом.'!G84+Роддом!G84+УЗО!G84</f>
        <v>495760.87</v>
      </c>
      <c r="N85" s="167">
        <f>'ГБ №1'!H84+БСМП!H84+ДГБ!H84+'ГП №1'!H84+'ГП №3'!H84+'Стом.'!H84+Роддом!H84+УЗО!H84</f>
        <v>0</v>
      </c>
      <c r="O85" s="167">
        <f>'ГБ №1'!I84+БСМП!I84+ДГБ!I84+'ГП №1'!I84+'ГП №3'!I84+'Стом.'!I84+Роддом!I84+УЗО!I84</f>
        <v>0</v>
      </c>
      <c r="P85" s="167">
        <f>'ГБ №1'!J84+БСМП!J84+ДГБ!J84+'ГП №1'!J84+'ГП №3'!J84+'Стом.'!J84+Роддом!J84+УЗО!J84</f>
        <v>495760.87</v>
      </c>
      <c r="Q85" s="426"/>
    </row>
    <row r="86" spans="1:17" s="229" customFormat="1" ht="15" hidden="1">
      <c r="A86" s="227">
        <v>4</v>
      </c>
      <c r="B86" s="252" t="s">
        <v>975</v>
      </c>
      <c r="C86" s="252"/>
      <c r="D86" s="252"/>
      <c r="E86" s="252"/>
      <c r="F86" s="252"/>
      <c r="G86" s="252"/>
      <c r="H86" s="167">
        <f>'ГБ №1'!C85+БСМП!C85+ДГБ!C85+'ГП №1'!C85+'ГП №3'!C85+'Стом.'!C85+Роддом!C85+УЗО!C85</f>
        <v>749500</v>
      </c>
      <c r="I86" s="167">
        <f>'ГБ №1'!D85+БСМП!D85+ДГБ!D85+'ГП №1'!D85+'ГП №3'!D85+'Стом.'!D85+Роддом!D85+УЗО!D85</f>
        <v>0</v>
      </c>
      <c r="J86" s="167">
        <f>'ГБ №1'!E85+БСМП!E85+ДГБ!E85+'ГП №1'!E85+'ГП №3'!E85+'Стом.'!E85+Роддом!E85+УЗО!E85</f>
        <v>0</v>
      </c>
      <c r="K86" s="167">
        <f>'ГБ №1'!F85+БСМП!F85+ДГБ!F85+'ГП №1'!F85+'ГП №3'!F85+'Стом.'!F85+Роддом!F85+УЗО!F85</f>
        <v>749500</v>
      </c>
      <c r="L86" s="167"/>
      <c r="M86" s="167">
        <f>'ГБ №1'!G85+БСМП!G85+ДГБ!G85+'ГП №1'!G85+'ГП №3'!G85+'Стом.'!G85+Роддом!G85+УЗО!G85</f>
        <v>749466</v>
      </c>
      <c r="N86" s="167">
        <f>'ГБ №1'!H85+БСМП!H85+ДГБ!H85+'ГП №1'!H85+'ГП №3'!H85+'Стом.'!H85+Роддом!H85+УЗО!H85</f>
        <v>0</v>
      </c>
      <c r="O86" s="167">
        <f>'ГБ №1'!I85+БСМП!I85+ДГБ!I85+'ГП №1'!I85+'ГП №3'!I85+'Стом.'!I85+Роддом!I85+УЗО!I85</f>
        <v>0</v>
      </c>
      <c r="P86" s="167">
        <f>'ГБ №1'!J85+БСМП!J85+ДГБ!J85+'ГП №1'!J85+'ГП №3'!J85+'Стом.'!J85+Роддом!J85+УЗО!J85</f>
        <v>749466</v>
      </c>
      <c r="Q86" s="426"/>
    </row>
    <row r="87" spans="1:17" s="229" customFormat="1" ht="15" hidden="1">
      <c r="A87" s="227"/>
      <c r="B87" s="251" t="s">
        <v>1000</v>
      </c>
      <c r="C87" s="251"/>
      <c r="D87" s="251"/>
      <c r="E87" s="251"/>
      <c r="F87" s="251"/>
      <c r="G87" s="251"/>
      <c r="H87" s="167">
        <f>'ГБ №1'!C86+БСМП!C86+ДГБ!C86+'ГП №1'!C86+'ГП №3'!C86+'Стом.'!C86+Роддом!C86+УЗО!C86</f>
        <v>749500</v>
      </c>
      <c r="I87" s="167">
        <f>'ГБ №1'!D86+БСМП!D86+ДГБ!D86+'ГП №1'!D86+'ГП №3'!D86+'Стом.'!D86+Роддом!D86+УЗО!D86</f>
        <v>0</v>
      </c>
      <c r="J87" s="167">
        <f>'ГБ №1'!E86+БСМП!E86+ДГБ!E86+'ГП №1'!E86+'ГП №3'!E86+'Стом.'!E86+Роддом!E86+УЗО!E86</f>
        <v>0</v>
      </c>
      <c r="K87" s="167">
        <f>'ГБ №1'!F86+БСМП!F86+ДГБ!F86+'ГП №1'!F86+'ГП №3'!F86+'Стом.'!F86+Роддом!F86+УЗО!F86</f>
        <v>749500</v>
      </c>
      <c r="L87" s="167"/>
      <c r="M87" s="167">
        <f>'ГБ №1'!G86+БСМП!G86+ДГБ!G86+'ГП №1'!G86+'ГП №3'!G86+'Стом.'!G86+Роддом!G86+УЗО!G86</f>
        <v>749466</v>
      </c>
      <c r="N87" s="167">
        <f>'ГБ №1'!H86+БСМП!H86+ДГБ!H86+'ГП №1'!H86+'ГП №3'!H86+'Стом.'!H86+Роддом!H86+УЗО!H86</f>
        <v>0</v>
      </c>
      <c r="O87" s="167">
        <f>'ГБ №1'!I86+БСМП!I86+ДГБ!I86+'ГП №1'!I86+'ГП №3'!I86+'Стом.'!I86+Роддом!I86+УЗО!I86</f>
        <v>0</v>
      </c>
      <c r="P87" s="167">
        <f>'ГБ №1'!J86+БСМП!J86+ДГБ!J86+'ГП №1'!J86+'ГП №3'!J86+'Стом.'!J86+Роддом!J86+УЗО!J86</f>
        <v>749466</v>
      </c>
      <c r="Q87" s="426"/>
    </row>
    <row r="88" spans="1:17" s="229" customFormat="1" ht="15" hidden="1">
      <c r="A88" s="227">
        <v>5</v>
      </c>
      <c r="B88" s="252" t="s">
        <v>1014</v>
      </c>
      <c r="C88" s="252"/>
      <c r="D88" s="252"/>
      <c r="E88" s="252"/>
      <c r="F88" s="252"/>
      <c r="G88" s="252"/>
      <c r="H88" s="167">
        <f>'ГБ №1'!C87+БСМП!C87+ДГБ!C87+'ГП №1'!C87+'ГП №3'!C87+'Стом.'!C87+Роддом!C87+УЗО!C87</f>
        <v>1411100</v>
      </c>
      <c r="I88" s="167">
        <f>'ГБ №1'!D87+БСМП!D87+ДГБ!D87+'ГП №1'!D87+'ГП №3'!D87+'Стом.'!D87+Роддом!D87+УЗО!D87</f>
        <v>0</v>
      </c>
      <c r="J88" s="167">
        <f>'ГБ №1'!E87+БСМП!E87+ДГБ!E87+'ГП №1'!E87+'ГП №3'!E87+'Стом.'!E87+Роддом!E87+УЗО!E87</f>
        <v>0</v>
      </c>
      <c r="K88" s="167">
        <f>'ГБ №1'!F87+БСМП!F87+ДГБ!F87+'ГП №1'!F87+'ГП №3'!F87+'Стом.'!F87+Роддом!F87+УЗО!F87</f>
        <v>1411100</v>
      </c>
      <c r="L88" s="167"/>
      <c r="M88" s="167">
        <f>'ГБ №1'!G87+БСМП!G87+ДГБ!G87+'ГП №1'!G87+'ГП №3'!G87+'Стом.'!G87+Роддом!G87+УЗО!G87</f>
        <v>1411000</v>
      </c>
      <c r="N88" s="167">
        <f>'ГБ №1'!H87+БСМП!H87+ДГБ!H87+'ГП №1'!H87+'ГП №3'!H87+'Стом.'!H87+Роддом!H87+УЗО!H87</f>
        <v>0</v>
      </c>
      <c r="O88" s="167">
        <f>'ГБ №1'!I87+БСМП!I87+ДГБ!I87+'ГП №1'!I87+'ГП №3'!I87+'Стом.'!I87+Роддом!I87+УЗО!I87</f>
        <v>0</v>
      </c>
      <c r="P88" s="167">
        <f>'ГБ №1'!J87+БСМП!J87+ДГБ!J87+'ГП №1'!J87+'ГП №3'!J87+'Стом.'!J87+Роддом!J87+УЗО!J87</f>
        <v>1411000</v>
      </c>
      <c r="Q88" s="426"/>
    </row>
    <row r="89" spans="1:17" s="229" customFormat="1" ht="15" hidden="1">
      <c r="A89" s="227"/>
      <c r="B89" s="251" t="s">
        <v>997</v>
      </c>
      <c r="C89" s="251"/>
      <c r="D89" s="251"/>
      <c r="E89" s="251"/>
      <c r="F89" s="251"/>
      <c r="G89" s="251"/>
      <c r="H89" s="167">
        <f>'ГБ №1'!C88+БСМП!C88+ДГБ!C88+'ГП №1'!C88+'ГП №3'!C88+'Стом.'!C88+Роддом!C88+УЗО!C88</f>
        <v>100000</v>
      </c>
      <c r="I89" s="167">
        <f>'ГБ №1'!D88+БСМП!D88+ДГБ!D88+'ГП №1'!D88+'ГП №3'!D88+'Стом.'!D88+Роддом!D88+УЗО!D88</f>
        <v>0</v>
      </c>
      <c r="J89" s="167">
        <f>'ГБ №1'!E88+БСМП!E88+ДГБ!E88+'ГП №1'!E88+'ГП №3'!E88+'Стом.'!E88+Роддом!E88+УЗО!E88</f>
        <v>0</v>
      </c>
      <c r="K89" s="167">
        <f>'ГБ №1'!F88+БСМП!F88+ДГБ!F88+'ГП №1'!F88+'ГП №3'!F88+'Стом.'!F88+Роддом!F88+УЗО!F88</f>
        <v>100000</v>
      </c>
      <c r="L89" s="167"/>
      <c r="M89" s="167">
        <f>'ГБ №1'!G88+БСМП!G88+ДГБ!G88+'ГП №1'!G88+'ГП №3'!G88+'Стом.'!G88+Роддом!G88+УЗО!G88</f>
        <v>99990</v>
      </c>
      <c r="N89" s="167">
        <f>'ГБ №1'!H88+БСМП!H88+ДГБ!H88+'ГП №1'!H88+'ГП №3'!H88+'Стом.'!H88+Роддом!H88+УЗО!H88</f>
        <v>0</v>
      </c>
      <c r="O89" s="167">
        <f>'ГБ №1'!I88+БСМП!I88+ДГБ!I88+'ГП №1'!I88+'ГП №3'!I88+'Стом.'!I88+Роддом!I88+УЗО!I88</f>
        <v>0</v>
      </c>
      <c r="P89" s="167">
        <f>'ГБ №1'!J88+БСМП!J88+ДГБ!J88+'ГП №1'!J88+'ГП №3'!J88+'Стом.'!J88+Роддом!J88+УЗО!J88</f>
        <v>99990</v>
      </c>
      <c r="Q89" s="426"/>
    </row>
    <row r="90" spans="1:17" s="229" customFormat="1" ht="15" hidden="1">
      <c r="A90" s="227"/>
      <c r="B90" s="251" t="s">
        <v>998</v>
      </c>
      <c r="C90" s="251"/>
      <c r="D90" s="251"/>
      <c r="E90" s="251"/>
      <c r="F90" s="251"/>
      <c r="G90" s="251"/>
      <c r="H90" s="167">
        <f>'ГБ №1'!C89+БСМП!C89+ДГБ!C89+'ГП №1'!C89+'ГП №3'!C89+'Стом.'!C89+Роддом!C89+УЗО!C89</f>
        <v>1311100</v>
      </c>
      <c r="I90" s="167">
        <f>'ГБ №1'!D89+БСМП!D89+ДГБ!D89+'ГП №1'!D89+'ГП №3'!D89+'Стом.'!D89+Роддом!D89+УЗО!D89</f>
        <v>0</v>
      </c>
      <c r="J90" s="167">
        <f>'ГБ №1'!E89+БСМП!E89+ДГБ!E89+'ГП №1'!E89+'ГП №3'!E89+'Стом.'!E89+Роддом!E89+УЗО!E89</f>
        <v>0</v>
      </c>
      <c r="K90" s="167">
        <f>'ГБ №1'!F89+БСМП!F89+ДГБ!F89+'ГП №1'!F89+'ГП №3'!F89+'Стом.'!F89+Роддом!F89+УЗО!F89</f>
        <v>1311100</v>
      </c>
      <c r="L90" s="167"/>
      <c r="M90" s="167">
        <f>'ГБ №1'!G89+БСМП!G89+ДГБ!G89+'ГП №1'!G89+'ГП №3'!G89+'Стом.'!G89+Роддом!G89+УЗО!G89</f>
        <v>1311010</v>
      </c>
      <c r="N90" s="167">
        <f>'ГБ №1'!H89+БСМП!H89+ДГБ!H89+'ГП №1'!H89+'ГП №3'!H89+'Стом.'!H89+Роддом!H89+УЗО!H89</f>
        <v>0</v>
      </c>
      <c r="O90" s="167">
        <f>'ГБ №1'!I89+БСМП!I89+ДГБ!I89+'ГП №1'!I89+'ГП №3'!I89+'Стом.'!I89+Роддом!I89+УЗО!I89</f>
        <v>0</v>
      </c>
      <c r="P90" s="167">
        <f>'ГБ №1'!J89+БСМП!J89+ДГБ!J89+'ГП №1'!J89+'ГП №3'!J89+'Стом.'!J89+Роддом!J89+УЗО!J89</f>
        <v>1311010</v>
      </c>
      <c r="Q90" s="426"/>
    </row>
    <row r="91" spans="1:17" s="237" customFormat="1" ht="15" hidden="1">
      <c r="A91" s="321"/>
      <c r="B91" s="333" t="s">
        <v>1015</v>
      </c>
      <c r="C91" s="333"/>
      <c r="D91" s="333"/>
      <c r="E91" s="333"/>
      <c r="F91" s="333"/>
      <c r="G91" s="333"/>
      <c r="H91" s="325">
        <f>'ГБ №1'!C90+БСМП!C90+ДГБ!C90+'ГП №1'!C90+'ГП №3'!C90+'Стом.'!C90+Роддом!C90+УЗО!C90</f>
        <v>322613400</v>
      </c>
      <c r="I91" s="325">
        <f>'ГБ №1'!D90+БСМП!D90+ДГБ!D90+'ГП №1'!D90+'ГП №3'!D90+'Стом.'!D90+Роддом!D90+УЗО!D90</f>
        <v>0</v>
      </c>
      <c r="J91" s="325">
        <f>'ГБ №1'!E90+БСМП!E90+ДГБ!E90+'ГП №1'!E90+'ГП №3'!E90+'Стом.'!E90+Роддом!E90+УЗО!E90</f>
        <v>319919100</v>
      </c>
      <c r="K91" s="325">
        <f>'ГБ №1'!F90+БСМП!F90+ДГБ!F90+'ГП №1'!F90+'ГП №3'!F90+'Стом.'!F90+Роддом!F90+УЗО!F90</f>
        <v>2694300</v>
      </c>
      <c r="L91" s="325"/>
      <c r="M91" s="325">
        <f>'ГБ №1'!G90+БСМП!G90+ДГБ!G90+'ГП №1'!G90+'ГП №3'!G90+'Стом.'!G90+Роддом!G90+УЗО!G90</f>
        <v>137043770.01999998</v>
      </c>
      <c r="N91" s="325">
        <f>'ГБ №1'!H90+БСМП!H90+ДГБ!H90+'ГП №1'!H90+'ГП №3'!H90+'Стом.'!H90+Роддом!H90+УЗО!H90</f>
        <v>0</v>
      </c>
      <c r="O91" s="325">
        <f>'ГБ №1'!I90+БСМП!I90+ДГБ!I90+'ГП №1'!I90+'ГП №3'!I90+'Стом.'!I90+Роддом!I90+УЗО!I90</f>
        <v>134350344.76999998</v>
      </c>
      <c r="P91" s="325">
        <f>'ГБ №1'!J90+БСМП!J90+ДГБ!J90+'ГП №1'!J90+'ГП №3'!J90+'Стом.'!J90+Роддом!J90+УЗО!J90</f>
        <v>2693425.25</v>
      </c>
      <c r="Q91" s="428"/>
    </row>
    <row r="92" spans="1:17" s="197" customFormat="1" ht="25.5" hidden="1">
      <c r="A92" s="192">
        <v>1</v>
      </c>
      <c r="B92" s="193" t="s">
        <v>945</v>
      </c>
      <c r="C92" s="193"/>
      <c r="D92" s="193"/>
      <c r="E92" s="193"/>
      <c r="F92" s="193"/>
      <c r="G92" s="193"/>
      <c r="H92" s="195">
        <f>'ГБ №1'!C91+БСМП!C91+ДГБ!C91+'ГП №1'!C91+'ГП №3'!C91+'Стом.'!C91+Роддом!C91+УЗО!C91</f>
        <v>76589800</v>
      </c>
      <c r="I92" s="195">
        <f>'ГБ №1'!D91+БСМП!D91+ДГБ!D91+'ГП №1'!D91+'ГП №3'!D91+'Стом.'!D91+Роддом!D91+УЗО!D91</f>
        <v>0</v>
      </c>
      <c r="J92" s="195">
        <f>'ГБ №1'!E91+БСМП!E91+ДГБ!E91+'ГП №1'!E91+'ГП №3'!E91+'Стом.'!E91+Роддом!E91+УЗО!E91</f>
        <v>75284000</v>
      </c>
      <c r="K92" s="195">
        <f>'ГБ №1'!F91+БСМП!F91+ДГБ!F91+'ГП №1'!F91+'ГП №3'!F91+'Стом.'!F91+Роддом!F91+УЗО!F91</f>
        <v>1305800</v>
      </c>
      <c r="L92" s="195"/>
      <c r="M92" s="195">
        <f>'ГБ №1'!G91+БСМП!G91+ДГБ!G91+'ГП №1'!G91+'ГП №3'!G91+'Стом.'!G91+Роддом!G91+УЗО!G91</f>
        <v>38090497.87</v>
      </c>
      <c r="N92" s="195">
        <f>'ГБ №1'!H91+БСМП!H91+ДГБ!H91+'ГП №1'!H91+'ГП №3'!H91+'Стом.'!H91+Роддом!H91+УЗО!H91</f>
        <v>0</v>
      </c>
      <c r="O92" s="195">
        <f>'ГБ №1'!I91+БСМП!I91+ДГБ!I91+'ГП №1'!I91+'ГП №3'!I91+'Стом.'!I91+Роддом!I91+УЗО!I91</f>
        <v>36785371.87</v>
      </c>
      <c r="P92" s="195">
        <f>'ГБ №1'!J91+БСМП!J91+ДГБ!J91+'ГП №1'!J91+'ГП №3'!J91+'Стом.'!J91+Роддом!J91+УЗО!J91</f>
        <v>1305126</v>
      </c>
      <c r="Q92" s="427"/>
    </row>
    <row r="93" spans="1:17" s="197" customFormat="1" ht="15" hidden="1">
      <c r="A93" s="192">
        <v>2</v>
      </c>
      <c r="B93" s="193" t="s">
        <v>974</v>
      </c>
      <c r="C93" s="193"/>
      <c r="D93" s="193"/>
      <c r="E93" s="193"/>
      <c r="F93" s="193"/>
      <c r="G93" s="193"/>
      <c r="H93" s="195">
        <f>'ГБ №1'!C92+БСМП!C92+ДГБ!C92+'ГП №1'!C92+'ГП №3'!C92+'Стом.'!C92+Роддом!C92+УЗО!C92</f>
        <v>11026700</v>
      </c>
      <c r="I93" s="195">
        <f>'ГБ №1'!D92+БСМП!D92+ДГБ!D92+'ГП №1'!D92+'ГП №3'!D92+'Стом.'!D92+Роддом!D92+УЗО!D92</f>
        <v>0</v>
      </c>
      <c r="J93" s="195">
        <f>'ГБ №1'!E92+БСМП!E92+ДГБ!E92+'ГП №1'!E92+'ГП №3'!E92+'Стом.'!E92+Роддом!E92+УЗО!E92</f>
        <v>10964000</v>
      </c>
      <c r="K93" s="195">
        <f>'ГБ №1'!F92+БСМП!F92+ДГБ!F92+'ГП №1'!F92+'ГП №3'!F92+'Стом.'!F92+Роддом!F92+УЗО!F92</f>
        <v>62700</v>
      </c>
      <c r="L93" s="195"/>
      <c r="M93" s="195">
        <f>'ГБ №1'!G92+БСМП!G92+ДГБ!G92+'ГП №1'!G92+'ГП №3'!G92+'Стом.'!G92+Роддом!G92+УЗО!G92</f>
        <v>8766669</v>
      </c>
      <c r="N93" s="195">
        <f>'ГБ №1'!H92+БСМП!H92+ДГБ!H92+'ГП №1'!H92+'ГП №3'!H92+'Стом.'!H92+Роддом!H92+УЗО!H92</f>
        <v>0</v>
      </c>
      <c r="O93" s="195">
        <f>'ГБ №1'!I92+БСМП!I92+ДГБ!I92+'ГП №1'!I92+'ГП №3'!I92+'Стом.'!I92+Роддом!I92+УЗО!I92</f>
        <v>8704042</v>
      </c>
      <c r="P93" s="195">
        <f>'ГБ №1'!J92+БСМП!J92+ДГБ!J92+'ГП №1'!J92+'ГП №3'!J92+'Стом.'!J92+Роддом!J92+УЗО!J92</f>
        <v>62627</v>
      </c>
      <c r="Q93" s="427"/>
    </row>
    <row r="94" spans="1:17" s="197" customFormat="1" ht="15" hidden="1">
      <c r="A94" s="192">
        <v>3</v>
      </c>
      <c r="B94" s="193" t="s">
        <v>975</v>
      </c>
      <c r="C94" s="193"/>
      <c r="D94" s="193"/>
      <c r="E94" s="193"/>
      <c r="F94" s="193"/>
      <c r="G94" s="193"/>
      <c r="H94" s="195">
        <f>'ГБ №1'!C93+БСМП!C93+ДГБ!C93+'ГП №1'!C93+'ГП №3'!C93+'Стом.'!C93+Роддом!C93+УЗО!C93</f>
        <v>10005800</v>
      </c>
      <c r="I94" s="195">
        <f>'ГБ №1'!D93+БСМП!D93+ДГБ!D93+'ГП №1'!D93+'ГП №3'!D93+'Стом.'!D93+Роддом!D93+УЗО!D93</f>
        <v>0</v>
      </c>
      <c r="J94" s="195">
        <f>'ГБ №1'!E93+БСМП!E93+ДГБ!E93+'ГП №1'!E93+'ГП №3'!E93+'Стом.'!E93+Роддом!E93+УЗО!E93</f>
        <v>10000000</v>
      </c>
      <c r="K94" s="195">
        <f>'ГБ №1'!F93+БСМП!F93+ДГБ!F93+'ГП №1'!F93+'ГП №3'!F93+'Стом.'!F93+Роддом!F93+УЗО!F93</f>
        <v>5800</v>
      </c>
      <c r="L94" s="195"/>
      <c r="M94" s="195">
        <f>'ГБ №1'!G93+БСМП!G93+ДГБ!G93+'ГП №1'!G93+'ГП №3'!G93+'Стом.'!G93+Роддом!G93+УЗО!G93</f>
        <v>6400800</v>
      </c>
      <c r="N94" s="195">
        <f>'ГБ №1'!H93+БСМП!H93+ДГБ!H93+'ГП №1'!H93+'ГП №3'!H93+'Стом.'!H93+Роддом!H93+УЗО!H93</f>
        <v>0</v>
      </c>
      <c r="O94" s="195">
        <f>'ГБ №1'!I93+БСМП!I93+ДГБ!I93+'ГП №1'!I93+'ГП №3'!I93+'Стом.'!I93+Роддом!I93+УЗО!I93</f>
        <v>6395000</v>
      </c>
      <c r="P94" s="195">
        <f>'ГБ №1'!J93+БСМП!J93+ДГБ!J93+'ГП №1'!J93+'ГП №3'!J93+'Стом.'!J93+Роддом!J93+УЗО!J93</f>
        <v>5800</v>
      </c>
      <c r="Q94" s="427"/>
    </row>
    <row r="95" spans="1:17" s="197" customFormat="1" ht="15" hidden="1">
      <c r="A95" s="192">
        <v>5</v>
      </c>
      <c r="B95" s="193" t="s">
        <v>946</v>
      </c>
      <c r="C95" s="193"/>
      <c r="D95" s="193"/>
      <c r="E95" s="193"/>
      <c r="F95" s="193"/>
      <c r="G95" s="193"/>
      <c r="H95" s="195">
        <f>'ГБ №1'!C94+БСМП!C94+ДГБ!C94+'ГП №1'!C94+'ГП №3'!C94+'Стом.'!C94+Роддом!C94+УЗО!C94</f>
        <v>133671600</v>
      </c>
      <c r="I95" s="195">
        <f>'ГБ №1'!D94+БСМП!D94+ДГБ!D94+'ГП №1'!D94+'ГП №3'!D94+'Стом.'!D94+Роддом!D94+УЗО!D94</f>
        <v>0</v>
      </c>
      <c r="J95" s="195">
        <f>'ГБ №1'!E94+БСМП!E94+ДГБ!E94+'ГП №1'!E94+'ГП №3'!E94+'Стом.'!E94+Роддом!E94+УЗО!E94</f>
        <v>132920000</v>
      </c>
      <c r="K95" s="195">
        <f>'ГБ №1'!F94+БСМП!F94+ДГБ!F94+'ГП №1'!F94+'ГП №3'!F94+'Стом.'!F94+Роддом!F94+УЗО!F94</f>
        <v>751600</v>
      </c>
      <c r="L95" s="195"/>
      <c r="M95" s="195">
        <f>'ГБ №1'!G94+БСМП!G94+ДГБ!G94+'ГП №1'!G94+'ГП №3'!G94+'Стом.'!G94+Роддом!G94+УЗО!G94</f>
        <v>53059837.25</v>
      </c>
      <c r="N95" s="195">
        <f>'ГБ №1'!H94+БСМП!H94+ДГБ!H94+'ГП №1'!H94+'ГП №3'!H94+'Стом.'!H94+Роддом!H94+УЗО!H94</f>
        <v>0</v>
      </c>
      <c r="O95" s="195">
        <f>'ГБ №1'!I94+БСМП!I94+ДГБ!I94+'ГП №1'!I94+'ГП №3'!I94+'Стом.'!I94+Роддом!I94+УЗО!I94</f>
        <v>52308250</v>
      </c>
      <c r="P95" s="195">
        <f>'ГБ №1'!J94+БСМП!J94+ДГБ!J94+'ГП №1'!J94+'ГП №3'!J94+'Стом.'!J94+Роддом!J94+УЗО!J94</f>
        <v>751587.25</v>
      </c>
      <c r="Q95" s="427"/>
    </row>
    <row r="96" spans="1:17" s="197" customFormat="1" ht="15" hidden="1">
      <c r="A96" s="192">
        <v>6</v>
      </c>
      <c r="B96" s="193" t="s">
        <v>948</v>
      </c>
      <c r="C96" s="193"/>
      <c r="D96" s="193"/>
      <c r="E96" s="193"/>
      <c r="F96" s="193"/>
      <c r="G96" s="193"/>
      <c r="H96" s="195">
        <f>'ГБ №1'!C95+БСМП!C95+ДГБ!C95+'ГП №1'!C95+'ГП №3'!C95+'Стом.'!C95+Роддом!C95+УЗО!C95</f>
        <v>24018400</v>
      </c>
      <c r="I96" s="195">
        <f>'ГБ №1'!D95+БСМП!D95+ДГБ!D95+'ГП №1'!D95+'ГП №3'!D95+'Стом.'!D95+Роддом!D95+УЗО!D95</f>
        <v>0</v>
      </c>
      <c r="J96" s="195">
        <f>'ГБ №1'!E95+БСМП!E95+ДГБ!E95+'ГП №1'!E95+'ГП №3'!E95+'Стом.'!E95+Роддом!E95+УЗО!E95</f>
        <v>23450000</v>
      </c>
      <c r="K96" s="195">
        <f>'ГБ №1'!F95+БСМП!F95+ДГБ!F95+'ГП №1'!F95+'ГП №3'!F95+'Стом.'!F95+Роддом!F95+УЗО!F95</f>
        <v>568400</v>
      </c>
      <c r="L96" s="195"/>
      <c r="M96" s="195">
        <f>'ГБ №1'!G95+БСМП!G95+ДГБ!G95+'ГП №1'!G95+'ГП №3'!G95+'Стом.'!G95+Роддом!G95+УЗО!G95</f>
        <v>8734025</v>
      </c>
      <c r="N96" s="195">
        <f>'ГБ №1'!H95+БСМП!H95+ДГБ!H95+'ГП №1'!H95+'ГП №3'!H95+'Стом.'!H95+Роддом!H95+УЗО!H95</f>
        <v>0</v>
      </c>
      <c r="O96" s="195">
        <f>'ГБ №1'!I95+БСМП!I95+ДГБ!I95+'ГП №1'!I95+'ГП №3'!I95+'Стом.'!I95+Роддом!I95+УЗО!I95</f>
        <v>8165740</v>
      </c>
      <c r="P96" s="195">
        <f>'ГБ №1'!J95+БСМП!J95+ДГБ!J95+'ГП №1'!J95+'ГП №3'!J95+'Стом.'!J95+Роддом!J95+УЗО!J95</f>
        <v>568285</v>
      </c>
      <c r="Q96" s="427"/>
    </row>
    <row r="97" spans="1:17" s="197" customFormat="1" ht="15" hidden="1">
      <c r="A97" s="192">
        <v>7</v>
      </c>
      <c r="B97" s="193" t="s">
        <v>944</v>
      </c>
      <c r="C97" s="193"/>
      <c r="D97" s="193"/>
      <c r="E97" s="193"/>
      <c r="F97" s="193"/>
      <c r="G97" s="193"/>
      <c r="H97" s="195">
        <f>'ГБ №1'!C96+БСМП!C96+ДГБ!C96+'ГП №1'!C96+'ГП №3'!C96+'Стом.'!C96+Роддом!C96+УЗО!C96</f>
        <v>67301100</v>
      </c>
      <c r="I97" s="195">
        <f>'ГБ №1'!D96+БСМП!D96+ДГБ!D96+'ГП №1'!D96+'ГП №3'!D96+'Стом.'!D96+Роддом!D96+УЗО!D96</f>
        <v>0</v>
      </c>
      <c r="J97" s="195">
        <f>'ГБ №1'!E96+БСМП!E96+ДГБ!E96+'ГП №1'!E96+'ГП №3'!E96+'Стом.'!E96+Роддом!E96+УЗО!E96</f>
        <v>67301100</v>
      </c>
      <c r="K97" s="195">
        <f>'ГБ №1'!F96+БСМП!F96+ДГБ!F96+'ГП №1'!F96+'ГП №3'!F96+'Стом.'!F96+Роддом!F96+УЗО!F96</f>
        <v>0</v>
      </c>
      <c r="L97" s="195"/>
      <c r="M97" s="195">
        <f>'ГБ №1'!G96+БСМП!G96+ДГБ!G96+'ГП №1'!G96+'ГП №3'!G96+'Стом.'!G96+Роддом!G96+УЗО!G96</f>
        <v>21991940.9</v>
      </c>
      <c r="N97" s="195">
        <f>'ГБ №1'!H96+БСМП!H96+ДГБ!H96+'ГП №1'!H96+'ГП №3'!H96+'Стом.'!H96+Роддом!H96+УЗО!H96</f>
        <v>0</v>
      </c>
      <c r="O97" s="195">
        <f>'ГБ №1'!I96+БСМП!I96+ДГБ!I96+'ГП №1'!I96+'ГП №3'!I96+'Стом.'!I96+Роддом!I96+УЗО!I96</f>
        <v>21991940.9</v>
      </c>
      <c r="P97" s="195">
        <f>'ГБ №1'!J96+БСМП!J96+ДГБ!J96+'ГП №1'!J96+'ГП №3'!J96+'Стом.'!J96+Роддом!J96+УЗО!J96</f>
        <v>0</v>
      </c>
      <c r="Q97" s="427"/>
    </row>
    <row r="98" spans="1:17" s="201" customFormat="1" ht="63" hidden="1">
      <c r="A98" s="226"/>
      <c r="B98" s="335" t="s">
        <v>1017</v>
      </c>
      <c r="C98" s="335"/>
      <c r="D98" s="335"/>
      <c r="E98" s="335"/>
      <c r="F98" s="335"/>
      <c r="G98" s="335"/>
      <c r="H98" s="166"/>
      <c r="I98" s="166"/>
      <c r="J98" s="166"/>
      <c r="K98" s="166"/>
      <c r="L98" s="166"/>
      <c r="M98" s="166"/>
      <c r="N98" s="166"/>
      <c r="O98" s="166"/>
      <c r="P98" s="166"/>
      <c r="Q98" s="425"/>
    </row>
    <row r="99" spans="1:17" s="229" customFormat="1" ht="38.25" hidden="1">
      <c r="A99" s="227">
        <v>1.1</v>
      </c>
      <c r="B99" s="253" t="s">
        <v>1018</v>
      </c>
      <c r="C99" s="253"/>
      <c r="D99" s="253"/>
      <c r="E99" s="253"/>
      <c r="F99" s="253"/>
      <c r="G99" s="253"/>
      <c r="H99" s="166">
        <f>'ГБ №1'!C98+БСМП!C98+ДГБ!C98+'ГП №1'!C98+'ГП №3'!C98+'Стом.'!C98+Роддом!C98+УЗО!C98</f>
        <v>8011500</v>
      </c>
      <c r="I99" s="166">
        <f>'ГБ №1'!D98+БСМП!D98+ДГБ!D98+'ГП №1'!D98+'ГП №3'!D98+'Стом.'!D98+Роддом!D98+УЗО!D98</f>
        <v>0</v>
      </c>
      <c r="J99" s="166">
        <f>'ГБ №1'!E98+БСМП!E98+ДГБ!E98+'ГП №1'!E98+'ГП №3'!E98+'Стом.'!E98+Роддом!E98+УЗО!E98</f>
        <v>7596900</v>
      </c>
      <c r="K99" s="166">
        <f>'ГБ №1'!F98+БСМП!F98+ДГБ!F98+'ГП №1'!F98+'ГП №3'!F98+'Стом.'!F98+Роддом!F98+УЗО!F98</f>
        <v>414600</v>
      </c>
      <c r="L99" s="166"/>
      <c r="M99" s="166">
        <f>'ГБ №1'!G98+БСМП!G98+ДГБ!G98+'ГП №1'!G98+'ГП №3'!G98+'Стом.'!G98+Роддом!G98+УЗО!G98</f>
        <v>656251</v>
      </c>
      <c r="N99" s="166">
        <f>'ГБ №1'!H98+БСМП!H98+ДГБ!H98+'ГП №1'!H98+'ГП №3'!H98+'Стом.'!H98+Роддом!H98+УЗО!H98</f>
        <v>0</v>
      </c>
      <c r="O99" s="166">
        <f>'ГБ №1'!I98+БСМП!I98+ДГБ!I98+'ГП №1'!I98+'ГП №3'!I98+'Стом.'!I98+Роддом!I98+УЗО!I98</f>
        <v>241766</v>
      </c>
      <c r="P99" s="166">
        <f>'ГБ №1'!J98+БСМП!J98+ДГБ!J98+'ГП №1'!J98+'ГП №3'!J98+'Стом.'!J98+Роддом!J98+УЗО!J98</f>
        <v>414485</v>
      </c>
      <c r="Q99" s="425"/>
    </row>
    <row r="100" spans="1:17" s="229" customFormat="1" ht="15" hidden="1">
      <c r="A100" s="227">
        <v>1</v>
      </c>
      <c r="B100" s="343" t="s">
        <v>944</v>
      </c>
      <c r="C100" s="343"/>
      <c r="D100" s="343"/>
      <c r="E100" s="343"/>
      <c r="F100" s="343"/>
      <c r="G100" s="343"/>
      <c r="H100" s="167">
        <f>'ГБ №1'!C99+БСМП!C99+ДГБ!C99+'ГП №1'!C99+'ГП №3'!C99+'Стом.'!C99+Роддом!C99+УЗО!C99</f>
        <v>548900</v>
      </c>
      <c r="I100" s="167">
        <f>'ГБ №1'!D99+БСМП!D99+ДГБ!D99+'ГП №1'!D99+'ГП №3'!D99+'Стом.'!D99+Роддом!D99+УЗО!D99</f>
        <v>0</v>
      </c>
      <c r="J100" s="167">
        <f>'ГБ №1'!E99+БСМП!E99+ДГБ!E99+'ГП №1'!E99+'ГП №3'!E99+'Стом.'!E99+Роддом!E99+УЗО!E99</f>
        <v>404400</v>
      </c>
      <c r="K100" s="167">
        <f>'ГБ №1'!F99+БСМП!F99+ДГБ!F99+'ГП №1'!F99+'ГП №3'!F99+'Стом.'!F99+Роддом!F99+УЗО!F99</f>
        <v>144500</v>
      </c>
      <c r="L100" s="167"/>
      <c r="M100" s="167">
        <f>'ГБ №1'!G99+БСМП!G99+ДГБ!G99+'ГП №1'!G99+'ГП №3'!G99+'Стом.'!G99+Роддом!G99+УЗО!G99</f>
        <v>144500</v>
      </c>
      <c r="N100" s="167">
        <f>'ГБ №1'!H99+БСМП!H99+ДГБ!H99+'ГП №1'!H99+'ГП №3'!H99+'Стом.'!H99+Роддом!H99+УЗО!H99</f>
        <v>0</v>
      </c>
      <c r="O100" s="167">
        <f>'ГБ №1'!I99+БСМП!I99+ДГБ!I99+'ГП №1'!I99+'ГП №3'!I99+'Стом.'!I99+Роддом!I99+УЗО!I99</f>
        <v>0</v>
      </c>
      <c r="P100" s="167">
        <f>'ГБ №1'!J99+БСМП!J99+ДГБ!J99+'ГП №1'!J99+'ГП №3'!J99+'Стом.'!J99+Роддом!J99+УЗО!J99</f>
        <v>144500</v>
      </c>
      <c r="Q100" s="426"/>
    </row>
    <row r="101" spans="1:17" s="229" customFormat="1" ht="15" hidden="1">
      <c r="A101" s="227"/>
      <c r="B101" s="251" t="s">
        <v>1057</v>
      </c>
      <c r="C101" s="251"/>
      <c r="D101" s="251"/>
      <c r="E101" s="251"/>
      <c r="F101" s="251"/>
      <c r="G101" s="251"/>
      <c r="H101" s="167">
        <f>'ГБ №1'!C100+БСМП!C100+ДГБ!C100+'ГП №1'!C100+'ГП №3'!C100+'Стом.'!C100+Роддом!C100+УЗО!C100</f>
        <v>291400</v>
      </c>
      <c r="I101" s="167">
        <f>'ГБ №1'!D100+БСМП!D100+ДГБ!D100+'ГП №1'!D100+'ГП №3'!D100+'Стом.'!D100+Роддом!D100+УЗО!D100</f>
        <v>0</v>
      </c>
      <c r="J101" s="167">
        <f>'ГБ №1'!E100+БСМП!E100+ДГБ!E100+'ГП №1'!E100+'ГП №3'!E100+'Стом.'!E100+Роддом!E100+УЗО!E100</f>
        <v>290400</v>
      </c>
      <c r="K101" s="167">
        <f>'ГБ №1'!F100+БСМП!F100+ДГБ!F100+'ГП №1'!F100+'ГП №3'!F100+'Стом.'!F100+Роддом!F100+УЗО!F100</f>
        <v>1000</v>
      </c>
      <c r="L101" s="167"/>
      <c r="M101" s="167">
        <f>'ГБ №1'!G100+БСМП!G100+ДГБ!G100+'ГП №1'!G100+'ГП №3'!G100+'Стом.'!G100+Роддом!G100+УЗО!G100</f>
        <v>1000</v>
      </c>
      <c r="N101" s="167">
        <f>'ГБ №1'!H100+БСМП!H100+ДГБ!H100+'ГП №1'!H100+'ГП №3'!H100+'Стом.'!H100+Роддом!H100+УЗО!H100</f>
        <v>0</v>
      </c>
      <c r="O101" s="167">
        <f>'ГБ №1'!I100+БСМП!I100+ДГБ!I100+'ГП №1'!I100+'ГП №3'!I100+'Стом.'!I100+Роддом!I100+УЗО!I100</f>
        <v>0</v>
      </c>
      <c r="P101" s="167">
        <f>'ГБ №1'!J100+БСМП!J100+ДГБ!J100+'ГП №1'!J100+'ГП №3'!J100+'Стом.'!J100+Роддом!J100+УЗО!J100</f>
        <v>1000</v>
      </c>
      <c r="Q101" s="426"/>
    </row>
    <row r="102" spans="1:17" s="197" customFormat="1" ht="15" hidden="1">
      <c r="A102" s="192"/>
      <c r="B102" s="344" t="s">
        <v>1058</v>
      </c>
      <c r="C102" s="344"/>
      <c r="D102" s="344"/>
      <c r="E102" s="344"/>
      <c r="F102" s="344"/>
      <c r="G102" s="344"/>
      <c r="H102" s="195">
        <f>'ГБ №1'!C101+БСМП!C101+ДГБ!C101+'ГП №1'!C101+'ГП №3'!C101+'Стом.'!C101+Роддом!C101+УЗО!C101</f>
        <v>257500</v>
      </c>
      <c r="I102" s="195">
        <f>'ГБ №1'!D101+БСМП!D101+ДГБ!D101+'ГП №1'!D101+'ГП №3'!D101+'Стом.'!D101+Роддом!D101+УЗО!D101</f>
        <v>0</v>
      </c>
      <c r="J102" s="195">
        <f>'ГБ №1'!E101+БСМП!E101+ДГБ!E101+'ГП №1'!E101+'ГП №3'!E101+'Стом.'!E101+Роддом!E101+УЗО!E101</f>
        <v>114000</v>
      </c>
      <c r="K102" s="195">
        <f>'ГБ №1'!F101+БСМП!F101+ДГБ!F101+'ГП №1'!F101+'ГП №3'!F101+'Стом.'!F101+Роддом!F101+УЗО!F101</f>
        <v>143500</v>
      </c>
      <c r="L102" s="195"/>
      <c r="M102" s="195">
        <f>'ГБ №1'!G101+БСМП!G101+ДГБ!G101+'ГП №1'!G101+'ГП №3'!G101+'Стом.'!G101+Роддом!G101+УЗО!G101</f>
        <v>143500</v>
      </c>
      <c r="N102" s="195">
        <f>'ГБ №1'!H101+БСМП!H101+ДГБ!H101+'ГП №1'!H101+'ГП №3'!H101+'Стом.'!H101+Роддом!H101+УЗО!H101</f>
        <v>0</v>
      </c>
      <c r="O102" s="195">
        <f>'ГБ №1'!I101+БСМП!I101+ДГБ!I101+'ГП №1'!I101+'ГП №3'!I101+'Стом.'!I101+Роддом!I101+УЗО!I101</f>
        <v>0</v>
      </c>
      <c r="P102" s="195">
        <f>'ГБ №1'!J101+БСМП!J101+ДГБ!J101+'ГП №1'!J101+'ГП №3'!J101+'Стом.'!J101+Роддом!J101+УЗО!J101</f>
        <v>143500</v>
      </c>
      <c r="Q102" s="427"/>
    </row>
    <row r="103" spans="1:17" s="229" customFormat="1" ht="25.5" hidden="1">
      <c r="A103" s="227">
        <v>2</v>
      </c>
      <c r="B103" s="334" t="s">
        <v>945</v>
      </c>
      <c r="C103" s="334"/>
      <c r="D103" s="334"/>
      <c r="E103" s="334"/>
      <c r="F103" s="334"/>
      <c r="G103" s="334"/>
      <c r="H103" s="167">
        <f>'ГБ №1'!C102+БСМП!C102+ДГБ!C102+'ГП №1'!C102+'ГП №3'!C102+'Стом.'!C102+Роддом!C102+УЗО!C102</f>
        <v>1438500</v>
      </c>
      <c r="I103" s="167">
        <f>'ГБ №1'!D102+БСМП!D102+ДГБ!D102+'ГП №1'!D102+'ГП №3'!D102+'Стом.'!D102+Роддом!D102+УЗО!D102</f>
        <v>0</v>
      </c>
      <c r="J103" s="167">
        <f>'ГБ №1'!E102+БСМП!E102+ДГБ!E102+'ГП №1'!E102+'ГП №3'!E102+'Стом.'!E102+Роддом!E102+УЗО!E102</f>
        <v>1399100</v>
      </c>
      <c r="K103" s="167">
        <f>'ГБ №1'!F102+БСМП!F102+ДГБ!F102+'ГП №1'!F102+'ГП №3'!F102+'Стом.'!F102+Роддом!F102+УЗО!F102</f>
        <v>39400</v>
      </c>
      <c r="L103" s="167"/>
      <c r="M103" s="167">
        <f>'ГБ №1'!G102+БСМП!G102+ДГБ!G102+'ГП №1'!G102+'ГП №3'!G102+'Стом.'!G102+Роддом!G102+УЗО!G102</f>
        <v>84775</v>
      </c>
      <c r="N103" s="167">
        <f>'ГБ №1'!H102+БСМП!H102+ДГБ!H102+'ГП №1'!H102+'ГП №3'!H102+'Стом.'!H102+Роддом!H102+УЗО!H102</f>
        <v>0</v>
      </c>
      <c r="O103" s="167">
        <f>'ГБ №1'!I102+БСМП!I102+ДГБ!I102+'ГП №1'!I102+'ГП №3'!I102+'Стом.'!I102+Роддом!I102+УЗО!I102</f>
        <v>45420</v>
      </c>
      <c r="P103" s="167">
        <f>'ГБ №1'!J102+БСМП!J102+ДГБ!J102+'ГП №1'!J102+'ГП №3'!J102+'Стом.'!J102+Роддом!J102+УЗО!J102</f>
        <v>39355</v>
      </c>
      <c r="Q103" s="426"/>
    </row>
    <row r="104" spans="1:17" s="229" customFormat="1" ht="15" hidden="1">
      <c r="A104" s="227"/>
      <c r="B104" s="251" t="s">
        <v>1057</v>
      </c>
      <c r="C104" s="251"/>
      <c r="D104" s="251"/>
      <c r="E104" s="251"/>
      <c r="F104" s="251"/>
      <c r="G104" s="251"/>
      <c r="H104" s="167">
        <f>'ГБ №1'!C103+БСМП!C103+ДГБ!C103+'ГП №1'!C103+'ГП №3'!C103+'Стом.'!C103+Роддом!C103+УЗО!C103</f>
        <v>830000</v>
      </c>
      <c r="I104" s="167">
        <f>'ГБ №1'!D103+БСМП!D103+ДГБ!D103+'ГП №1'!D103+'ГП №3'!D103+'Стом.'!D103+Роддом!D103+УЗО!D103</f>
        <v>0</v>
      </c>
      <c r="J104" s="167">
        <f>'ГБ №1'!E103+БСМП!E103+ДГБ!E103+'ГП №1'!E103+'ГП №3'!E103+'Стом.'!E103+Роддом!E103+УЗО!E103</f>
        <v>790600</v>
      </c>
      <c r="K104" s="167">
        <f>'ГБ №1'!F103+БСМП!F103+ДГБ!F103+'ГП №1'!F103+'ГП №3'!F103+'Стом.'!F103+Роддом!F103+УЗО!F103</f>
        <v>39400</v>
      </c>
      <c r="L104" s="167"/>
      <c r="M104" s="167">
        <f>'ГБ №1'!G103+БСМП!G103+ДГБ!G103+'ГП №1'!G103+'ГП №3'!G103+'Стом.'!G103+Роддом!G103+УЗО!G103</f>
        <v>42775</v>
      </c>
      <c r="N104" s="167">
        <f>'ГБ №1'!H103+БСМП!H103+ДГБ!H103+'ГП №1'!H103+'ГП №3'!H103+'Стом.'!H103+Роддом!H103+УЗО!H103</f>
        <v>0</v>
      </c>
      <c r="O104" s="167">
        <f>'ГБ №1'!I103+БСМП!I103+ДГБ!I103+'ГП №1'!I103+'ГП №3'!I103+'Стом.'!I103+Роддом!I103+УЗО!I103</f>
        <v>3420</v>
      </c>
      <c r="P104" s="167">
        <f>'ГБ №1'!J103+БСМП!J103+ДГБ!J103+'ГП №1'!J103+'ГП №3'!J103+'Стом.'!J103+Роддом!J103+УЗО!J103</f>
        <v>39355</v>
      </c>
      <c r="Q104" s="426"/>
    </row>
    <row r="105" spans="1:17" s="197" customFormat="1" ht="15" hidden="1">
      <c r="A105" s="192"/>
      <c r="B105" s="344" t="s">
        <v>1058</v>
      </c>
      <c r="C105" s="344"/>
      <c r="D105" s="344"/>
      <c r="E105" s="344"/>
      <c r="F105" s="344"/>
      <c r="G105" s="344"/>
      <c r="H105" s="195">
        <f>'ГБ №1'!C104+БСМП!C104+ДГБ!C104+'ГП №1'!C104+'ГП №3'!C104+'Стом.'!C104+Роддом!C104+УЗО!C104</f>
        <v>608500</v>
      </c>
      <c r="I105" s="195">
        <f>'ГБ №1'!D104+БСМП!D104+ДГБ!D104+'ГП №1'!D104+'ГП №3'!D104+'Стом.'!D104+Роддом!D104+УЗО!D104</f>
        <v>0</v>
      </c>
      <c r="J105" s="195">
        <f>'ГБ №1'!E104+БСМП!E104+ДГБ!E104+'ГП №1'!E104+'ГП №3'!E104+'Стом.'!E104+Роддом!E104+УЗО!E104</f>
        <v>608500</v>
      </c>
      <c r="K105" s="195">
        <f>'ГБ №1'!F104+БСМП!F104+ДГБ!F104+'ГП №1'!F104+'ГП №3'!F104+'Стом.'!F104+Роддом!F104+УЗО!F104</f>
        <v>0</v>
      </c>
      <c r="L105" s="195"/>
      <c r="M105" s="195">
        <f>'ГБ №1'!G104+БСМП!G104+ДГБ!G104+'ГП №1'!G104+'ГП №3'!G104+'Стом.'!G104+Роддом!G104+УЗО!G104</f>
        <v>42000</v>
      </c>
      <c r="N105" s="195">
        <f>'ГБ №1'!H104+БСМП!H104+ДГБ!H104+'ГП №1'!H104+'ГП №3'!H104+'Стом.'!H104+Роддом!H104+УЗО!H104</f>
        <v>0</v>
      </c>
      <c r="O105" s="195">
        <f>'ГБ №1'!I104+БСМП!I104+ДГБ!I104+'ГП №1'!I104+'ГП №3'!I104+'Стом.'!I104+Роддом!I104+УЗО!I104</f>
        <v>42000</v>
      </c>
      <c r="P105" s="195">
        <f>'ГБ №1'!J104+БСМП!J104+ДГБ!J104+'ГП №1'!J104+'ГП №3'!J104+'Стом.'!J104+Роддом!J104+УЗО!J104</f>
        <v>0</v>
      </c>
      <c r="Q105" s="427"/>
    </row>
    <row r="106" spans="1:17" s="229" customFormat="1" ht="15" hidden="1">
      <c r="A106" s="227">
        <v>3</v>
      </c>
      <c r="B106" s="334" t="s">
        <v>946</v>
      </c>
      <c r="C106" s="334"/>
      <c r="D106" s="334"/>
      <c r="E106" s="334"/>
      <c r="F106" s="334"/>
      <c r="G106" s="334"/>
      <c r="H106" s="167">
        <f>'ГБ №1'!C105+БСМП!C105+ДГБ!C105+'ГП №1'!C105+'ГП №3'!C105+'Стом.'!C105+Роддом!C105+УЗО!C105</f>
        <v>1837200</v>
      </c>
      <c r="I106" s="167">
        <f>'ГБ №1'!D105+БСМП!D105+ДГБ!D105+'ГП №1'!D105+'ГП №3'!D105+'Стом.'!D105+Роддом!D105+УЗО!D105</f>
        <v>0</v>
      </c>
      <c r="J106" s="167">
        <f>'ГБ №1'!E105+БСМП!E105+ДГБ!E105+'ГП №1'!E105+'ГП №3'!E105+'Стом.'!E105+Роддом!E105+УЗО!E105</f>
        <v>1682500</v>
      </c>
      <c r="K106" s="167">
        <f>'ГБ №1'!F105+БСМП!F105+ДГБ!F105+'ГП №1'!F105+'ГП №3'!F105+'Стом.'!F105+Роддом!F105+УЗО!F105</f>
        <v>154700</v>
      </c>
      <c r="L106" s="167"/>
      <c r="M106" s="167">
        <f>'ГБ №1'!G105+БСМП!G105+ДГБ!G105+'ГП №1'!G105+'ГП №3'!G105+'Стом.'!G105+Роддом!G105+УЗО!G105</f>
        <v>235590</v>
      </c>
      <c r="N106" s="167">
        <f>'ГБ №1'!H105+БСМП!H105+ДГБ!H105+'ГП №1'!H105+'ГП №3'!H105+'Стом.'!H105+Роддом!H105+УЗО!H105</f>
        <v>0</v>
      </c>
      <c r="O106" s="167">
        <f>'ГБ №1'!I105+БСМП!I105+ДГБ!I105+'ГП №1'!I105+'ГП №3'!I105+'Стом.'!I105+Роддом!I105+УЗО!I105</f>
        <v>80900</v>
      </c>
      <c r="P106" s="167">
        <f>'ГБ №1'!J105+БСМП!J105+ДГБ!J105+'ГП №1'!J105+'ГП №3'!J105+'Стом.'!J105+Роддом!J105+УЗО!J105</f>
        <v>154690</v>
      </c>
      <c r="Q106" s="426"/>
    </row>
    <row r="107" spans="1:17" s="229" customFormat="1" ht="15" hidden="1">
      <c r="A107" s="227"/>
      <c r="B107" s="251" t="s">
        <v>1057</v>
      </c>
      <c r="C107" s="251"/>
      <c r="D107" s="251"/>
      <c r="E107" s="251"/>
      <c r="F107" s="251"/>
      <c r="G107" s="251"/>
      <c r="H107" s="167">
        <f>'ГБ №1'!C106+БСМП!C106+ДГБ!C106+'ГП №1'!C106+'ГП №3'!C106+'Стом.'!C106+Роддом!C106+УЗО!C106</f>
        <v>915200</v>
      </c>
      <c r="I107" s="167">
        <f>'ГБ №1'!D106+БСМП!D106+ДГБ!D106+'ГП №1'!D106+'ГП №3'!D106+'Стом.'!D106+Роддом!D106+УЗО!D106</f>
        <v>0</v>
      </c>
      <c r="J107" s="167">
        <f>'ГБ №1'!E106+БСМП!E106+ДГБ!E106+'ГП №1'!E106+'ГП №3'!E106+'Стом.'!E106+Роддом!E106+УЗО!E106</f>
        <v>915200</v>
      </c>
      <c r="K107" s="167">
        <f>'ГБ №1'!F106+БСМП!F106+ДГБ!F106+'ГП №1'!F106+'ГП №3'!F106+'Стом.'!F106+Роддом!F106+УЗО!F106</f>
        <v>0</v>
      </c>
      <c r="L107" s="167"/>
      <c r="M107" s="167">
        <f>'ГБ №1'!G106+БСМП!G106+ДГБ!G106+'ГП №1'!G106+'ГП №3'!G106+'Стом.'!G106+Роддом!G106+УЗО!G106</f>
        <v>3950</v>
      </c>
      <c r="N107" s="167">
        <f>'ГБ №1'!H106+БСМП!H106+ДГБ!H106+'ГП №1'!H106+'ГП №3'!H106+'Стом.'!H106+Роддом!H106+УЗО!H106</f>
        <v>0</v>
      </c>
      <c r="O107" s="167">
        <f>'ГБ №1'!I106+БСМП!I106+ДГБ!I106+'ГП №1'!I106+'ГП №3'!I106+'Стом.'!I106+Роддом!I106+УЗО!I106</f>
        <v>3950</v>
      </c>
      <c r="P107" s="167">
        <f>'ГБ №1'!J106+БСМП!J106+ДГБ!J106+'ГП №1'!J106+'ГП №3'!J106+'Стом.'!J106+Роддом!J106+УЗО!J106</f>
        <v>0</v>
      </c>
      <c r="Q107" s="426"/>
    </row>
    <row r="108" spans="1:17" s="197" customFormat="1" ht="15" hidden="1">
      <c r="A108" s="192"/>
      <c r="B108" s="344" t="s">
        <v>1058</v>
      </c>
      <c r="C108" s="344"/>
      <c r="D108" s="344"/>
      <c r="E108" s="344"/>
      <c r="F108" s="344"/>
      <c r="G108" s="344"/>
      <c r="H108" s="195">
        <f>'ГБ №1'!C107+БСМП!C107+ДГБ!C107+'ГП №1'!C107+'ГП №3'!C107+'Стом.'!C107+Роддом!C107+УЗО!C107</f>
        <v>922000</v>
      </c>
      <c r="I108" s="195">
        <f>'ГБ №1'!D107+БСМП!D107+ДГБ!D107+'ГП №1'!D107+'ГП №3'!D107+'Стом.'!D107+Роддом!D107+УЗО!D107</f>
        <v>0</v>
      </c>
      <c r="J108" s="195">
        <f>'ГБ №1'!E107+БСМП!E107+ДГБ!E107+'ГП №1'!E107+'ГП №3'!E107+'Стом.'!E107+Роддом!E107+УЗО!E107</f>
        <v>767300</v>
      </c>
      <c r="K108" s="195">
        <f>'ГБ №1'!F107+БСМП!F107+ДГБ!F107+'ГП №1'!F107+'ГП №3'!F107+'Стом.'!F107+Роддом!F107+УЗО!F107</f>
        <v>154700</v>
      </c>
      <c r="L108" s="195"/>
      <c r="M108" s="195">
        <f>'ГБ №1'!G107+БСМП!G107+ДГБ!G107+'ГП №1'!G107+'ГП №3'!G107+'Стом.'!G107+Роддом!G107+УЗО!G107</f>
        <v>231640</v>
      </c>
      <c r="N108" s="195">
        <f>'ГБ №1'!H107+БСМП!H107+ДГБ!H107+'ГП №1'!H107+'ГП №3'!H107+'Стом.'!H107+Роддом!H107+УЗО!H107</f>
        <v>0</v>
      </c>
      <c r="O108" s="195">
        <f>'ГБ №1'!I107+БСМП!I107+ДГБ!I107+'ГП №1'!I107+'ГП №3'!I107+'Стом.'!I107+Роддом!I107+УЗО!I107</f>
        <v>76950</v>
      </c>
      <c r="P108" s="195">
        <f>'ГБ №1'!J107+БСМП!J107+ДГБ!J107+'ГП №1'!J107+'ГП №3'!J107+'Стом.'!J107+Роддом!J107+УЗО!J107</f>
        <v>154690</v>
      </c>
      <c r="Q108" s="427"/>
    </row>
    <row r="109" spans="1:17" s="229" customFormat="1" ht="15" hidden="1">
      <c r="A109" s="227">
        <v>4</v>
      </c>
      <c r="B109" s="334" t="s">
        <v>948</v>
      </c>
      <c r="C109" s="334"/>
      <c r="D109" s="334"/>
      <c r="E109" s="334"/>
      <c r="F109" s="334"/>
      <c r="G109" s="334"/>
      <c r="H109" s="167">
        <f>'ГБ №1'!C108+БСМП!C108+ДГБ!C108+'ГП №1'!C108+'ГП №3'!C108+'Стом.'!C108+Роддом!C108+УЗО!C108</f>
        <v>971300</v>
      </c>
      <c r="I109" s="167">
        <f>'ГБ №1'!D108+БСМП!D108+ДГБ!D108+'ГП №1'!D108+'ГП №3'!D108+'Стом.'!D108+Роддом!D108+УЗО!D108</f>
        <v>0</v>
      </c>
      <c r="J109" s="167">
        <f>'ГБ №1'!E108+БСМП!E108+ДГБ!E108+'ГП №1'!E108+'ГП №3'!E108+'Стом.'!E108+Роддом!E108+УЗО!E108</f>
        <v>971300</v>
      </c>
      <c r="K109" s="167">
        <f>'ГБ №1'!F108+БСМП!F108+ДГБ!F108+'ГП №1'!F108+'ГП №3'!F108+'Стом.'!F108+Роддом!F108+УЗО!F108</f>
        <v>0</v>
      </c>
      <c r="L109" s="167"/>
      <c r="M109" s="167">
        <f>'ГБ №1'!G108+БСМП!G108+ДГБ!G108+'ГП №1'!G108+'ГП №3'!G108+'Стом.'!G108+Роддом!G108+УЗО!G108</f>
        <v>0</v>
      </c>
      <c r="N109" s="167">
        <f>'ГБ №1'!H108+БСМП!H108+ДГБ!H108+'ГП №1'!H108+'ГП №3'!H108+'Стом.'!H108+Роддом!H108+УЗО!H108</f>
        <v>0</v>
      </c>
      <c r="O109" s="167">
        <f>'ГБ №1'!I108+БСМП!I108+ДГБ!I108+'ГП №1'!I108+'ГП №3'!I108+'Стом.'!I108+Роддом!I108+УЗО!I108</f>
        <v>0</v>
      </c>
      <c r="P109" s="167">
        <f>'ГБ №1'!J108+БСМП!J108+ДГБ!J108+'ГП №1'!J108+'ГП №3'!J108+'Стом.'!J108+Роддом!J108+УЗО!J108</f>
        <v>0</v>
      </c>
      <c r="Q109" s="426"/>
    </row>
    <row r="110" spans="1:17" s="229" customFormat="1" ht="15" hidden="1">
      <c r="A110" s="227"/>
      <c r="B110" s="251" t="s">
        <v>1057</v>
      </c>
      <c r="C110" s="251"/>
      <c r="D110" s="251"/>
      <c r="E110" s="251"/>
      <c r="F110" s="251"/>
      <c r="G110" s="251"/>
      <c r="H110" s="167">
        <f>'ГБ №1'!C109+БСМП!C109+ДГБ!C109+'ГП №1'!C109+'ГП №3'!C109+'Стом.'!C109+Роддом!C109+УЗО!C109</f>
        <v>542100</v>
      </c>
      <c r="I110" s="167">
        <f>'ГБ №1'!D109+БСМП!D109+ДГБ!D109+'ГП №1'!D109+'ГП №3'!D109+'Стом.'!D109+Роддом!D109+УЗО!D109</f>
        <v>0</v>
      </c>
      <c r="J110" s="167">
        <f>'ГБ №1'!E109+БСМП!E109+ДГБ!E109+'ГП №1'!E109+'ГП №3'!E109+'Стом.'!E109+Роддом!E109+УЗО!E109</f>
        <v>542100</v>
      </c>
      <c r="K110" s="167">
        <f>'ГБ №1'!F109+БСМП!F109+ДГБ!F109+'ГП №1'!F109+'ГП №3'!F109+'Стом.'!F109+Роддом!F109+УЗО!F109</f>
        <v>0</v>
      </c>
      <c r="L110" s="167"/>
      <c r="M110" s="167">
        <f>'ГБ №1'!G109+БСМП!G109+ДГБ!G109+'ГП №1'!G109+'ГП №3'!G109+'Стом.'!G109+Роддом!G109+УЗО!G109</f>
        <v>0</v>
      </c>
      <c r="N110" s="167">
        <f>'ГБ №1'!H109+БСМП!H109+ДГБ!H109+'ГП №1'!H109+'ГП №3'!H109+'Стом.'!H109+Роддом!H109+УЗО!H109</f>
        <v>0</v>
      </c>
      <c r="O110" s="167">
        <f>'ГБ №1'!I109+БСМП!I109+ДГБ!I109+'ГП №1'!I109+'ГП №3'!I109+'Стом.'!I109+Роддом!I109+УЗО!I109</f>
        <v>0</v>
      </c>
      <c r="P110" s="167">
        <f>'ГБ №1'!J109+БСМП!J109+ДГБ!J109+'ГП №1'!J109+'ГП №3'!J109+'Стом.'!J109+Роддом!J109+УЗО!J109</f>
        <v>0</v>
      </c>
      <c r="Q110" s="426"/>
    </row>
    <row r="111" spans="1:17" s="197" customFormat="1" ht="15" hidden="1">
      <c r="A111" s="192"/>
      <c r="B111" s="344" t="s">
        <v>1058</v>
      </c>
      <c r="C111" s="344"/>
      <c r="D111" s="344"/>
      <c r="E111" s="344"/>
      <c r="F111" s="344"/>
      <c r="G111" s="344"/>
      <c r="H111" s="195">
        <f>'ГБ №1'!C110+БСМП!C110+ДГБ!C110+'ГП №1'!C110+'ГП №3'!C110+'Стом.'!C110+Роддом!C110+УЗО!C110</f>
        <v>429200</v>
      </c>
      <c r="I111" s="195">
        <f>'ГБ №1'!D110+БСМП!D110+ДГБ!D110+'ГП №1'!D110+'ГП №3'!D110+'Стом.'!D110+Роддом!D110+УЗО!D110</f>
        <v>0</v>
      </c>
      <c r="J111" s="195">
        <f>'ГБ №1'!E110+БСМП!E110+ДГБ!E110+'ГП №1'!E110+'ГП №3'!E110+'Стом.'!E110+Роддом!E110+УЗО!E110</f>
        <v>429200</v>
      </c>
      <c r="K111" s="195">
        <f>'ГБ №1'!F110+БСМП!F110+ДГБ!F110+'ГП №1'!F110+'ГП №3'!F110+'Стом.'!F110+Роддом!F110+УЗО!F110</f>
        <v>0</v>
      </c>
      <c r="L111" s="195"/>
      <c r="M111" s="195">
        <f>'ГБ №1'!G110+БСМП!G110+ДГБ!G110+'ГП №1'!G110+'ГП №3'!G110+'Стом.'!G110+Роддом!G110+УЗО!G110</f>
        <v>0</v>
      </c>
      <c r="N111" s="195">
        <f>'ГБ №1'!H110+БСМП!H110+ДГБ!H110+'ГП №1'!H110+'ГП №3'!H110+'Стом.'!H110+Роддом!H110+УЗО!H110</f>
        <v>0</v>
      </c>
      <c r="O111" s="195">
        <f>'ГБ №1'!I110+БСМП!I110+ДГБ!I110+'ГП №1'!I110+'ГП №3'!I110+'Стом.'!I110+Роддом!I110+УЗО!I110</f>
        <v>0</v>
      </c>
      <c r="P111" s="195">
        <f>'ГБ №1'!J110+БСМП!J110+ДГБ!J110+'ГП №1'!J110+'ГП №3'!J110+'Стом.'!J110+Роддом!J110+УЗО!J110</f>
        <v>0</v>
      </c>
      <c r="Q111" s="427"/>
    </row>
    <row r="112" spans="1:17" s="229" customFormat="1" ht="15" hidden="1">
      <c r="A112" s="227">
        <v>5</v>
      </c>
      <c r="B112" s="334" t="s">
        <v>974</v>
      </c>
      <c r="C112" s="334"/>
      <c r="D112" s="334"/>
      <c r="E112" s="334"/>
      <c r="F112" s="334"/>
      <c r="G112" s="334"/>
      <c r="H112" s="167">
        <f>'ГБ №1'!C111+БСМП!C111+ДГБ!C111+'ГП №1'!C111+'ГП №3'!C111+'Стом.'!C111+Роддом!C111+УЗО!C111</f>
        <v>1374100</v>
      </c>
      <c r="I112" s="167">
        <f>'ГБ №1'!D111+БСМП!D111+ДГБ!D111+'ГП №1'!D111+'ГП №3'!D111+'Стом.'!D111+Роддом!D111+УЗО!D111</f>
        <v>0</v>
      </c>
      <c r="J112" s="167">
        <f>'ГБ №1'!E111+БСМП!E111+ДГБ!E111+'ГП №1'!E111+'ГП №3'!E111+'Стом.'!E111+Роддом!E111+УЗО!E111</f>
        <v>1336100</v>
      </c>
      <c r="K112" s="167">
        <f>'ГБ №1'!F111+БСМП!F111+ДГБ!F111+'ГП №1'!F111+'ГП №3'!F111+'Стом.'!F111+Роддом!F111+УЗО!F111</f>
        <v>38000</v>
      </c>
      <c r="L112" s="167"/>
      <c r="M112" s="167">
        <f>'ГБ №1'!G111+БСМП!G111+ДГБ!G111+'ГП №1'!G111+'ГП №3'!G111+'Стом.'!G111+Роддом!G111+УЗО!G111</f>
        <v>37970</v>
      </c>
      <c r="N112" s="167">
        <f>'ГБ №1'!H111+БСМП!H111+ДГБ!H111+'ГП №1'!H111+'ГП №3'!H111+'Стом.'!H111+Роддом!H111+УЗО!H111</f>
        <v>0</v>
      </c>
      <c r="O112" s="167">
        <f>'ГБ №1'!I111+БСМП!I111+ДГБ!I111+'ГП №1'!I111+'ГП №3'!I111+'Стом.'!I111+Роддом!I111+УЗО!I111</f>
        <v>0</v>
      </c>
      <c r="P112" s="167">
        <f>'ГБ №1'!J111+БСМП!J111+ДГБ!J111+'ГП №1'!J111+'ГП №3'!J111+'Стом.'!J111+Роддом!J111+УЗО!J111</f>
        <v>37970</v>
      </c>
      <c r="Q112" s="426"/>
    </row>
    <row r="113" spans="1:17" s="229" customFormat="1" ht="15" hidden="1">
      <c r="A113" s="227"/>
      <c r="B113" s="251" t="s">
        <v>1057</v>
      </c>
      <c r="C113" s="251"/>
      <c r="D113" s="251"/>
      <c r="E113" s="251"/>
      <c r="F113" s="251"/>
      <c r="G113" s="251"/>
      <c r="H113" s="167">
        <f>'ГБ №1'!C112+БСМП!C112+ДГБ!C112+'ГП №1'!C112+'ГП №3'!C112+'Стом.'!C112+Роддом!C112+УЗО!C112</f>
        <v>798500</v>
      </c>
      <c r="I113" s="167">
        <f>'ГБ №1'!D112+БСМП!D112+ДГБ!D112+'ГП №1'!D112+'ГП №3'!D112+'Стом.'!D112+Роддом!D112+УЗО!D112</f>
        <v>0</v>
      </c>
      <c r="J113" s="167">
        <f>'ГБ №1'!E112+БСМП!E112+ДГБ!E112+'ГП №1'!E112+'ГП №3'!E112+'Стом.'!E112+Роддом!E112+УЗО!E112</f>
        <v>760500</v>
      </c>
      <c r="K113" s="167">
        <f>'ГБ №1'!F112+БСМП!F112+ДГБ!F112+'ГП №1'!F112+'ГП №3'!F112+'Стом.'!F112+Роддом!F112+УЗО!F112</f>
        <v>38000</v>
      </c>
      <c r="L113" s="167"/>
      <c r="M113" s="167">
        <f>'ГБ №1'!G112+БСМП!G112+ДГБ!G112+'ГП №1'!G112+'ГП №3'!G112+'Стом.'!G112+Роддом!G112+УЗО!G112</f>
        <v>37970</v>
      </c>
      <c r="N113" s="167">
        <f>'ГБ №1'!H112+БСМП!H112+ДГБ!H112+'ГП №1'!H112+'ГП №3'!H112+'Стом.'!H112+Роддом!H112+УЗО!H112</f>
        <v>0</v>
      </c>
      <c r="O113" s="167">
        <f>'ГБ №1'!I112+БСМП!I112+ДГБ!I112+'ГП №1'!I112+'ГП №3'!I112+'Стом.'!I112+Роддом!I112+УЗО!I112</f>
        <v>0</v>
      </c>
      <c r="P113" s="167">
        <f>'ГБ №1'!J112+БСМП!J112+ДГБ!J112+'ГП №1'!J112+'ГП №3'!J112+'Стом.'!J112+Роддом!J112+УЗО!J112</f>
        <v>37970</v>
      </c>
      <c r="Q113" s="426"/>
    </row>
    <row r="114" spans="1:17" s="197" customFormat="1" ht="15" hidden="1">
      <c r="A114" s="192"/>
      <c r="B114" s="344" t="s">
        <v>1058</v>
      </c>
      <c r="C114" s="344"/>
      <c r="D114" s="344"/>
      <c r="E114" s="344"/>
      <c r="F114" s="344"/>
      <c r="G114" s="344"/>
      <c r="H114" s="195">
        <f>'ГБ №1'!C113+БСМП!C113+ДГБ!C113+'ГП №1'!C113+'ГП №3'!C113+'Стом.'!C113+Роддом!C113+УЗО!C113</f>
        <v>575600</v>
      </c>
      <c r="I114" s="195">
        <f>'ГБ №1'!D113+БСМП!D113+ДГБ!D113+'ГП №1'!D113+'ГП №3'!D113+'Стом.'!D113+Роддом!D113+УЗО!D113</f>
        <v>0</v>
      </c>
      <c r="J114" s="195">
        <f>'ГБ №1'!E113+БСМП!E113+ДГБ!E113+'ГП №1'!E113+'ГП №3'!E113+'Стом.'!E113+Роддом!E113+УЗО!E113</f>
        <v>575600</v>
      </c>
      <c r="K114" s="195">
        <f>'ГБ №1'!F113+БСМП!F113+ДГБ!F113+'ГП №1'!F113+'ГП №3'!F113+'Стом.'!F113+Роддом!F113+УЗО!F113</f>
        <v>0</v>
      </c>
      <c r="L114" s="195"/>
      <c r="M114" s="195">
        <f>'ГБ №1'!G113+БСМП!G113+ДГБ!G113+'ГП №1'!G113+'ГП №3'!G113+'Стом.'!G113+Роддом!G113+УЗО!G113</f>
        <v>0</v>
      </c>
      <c r="N114" s="195">
        <f>'ГБ №1'!H113+БСМП!H113+ДГБ!H113+'ГП №1'!H113+'ГП №3'!H113+'Стом.'!H113+Роддом!H113+УЗО!H113</f>
        <v>0</v>
      </c>
      <c r="O114" s="195">
        <f>'ГБ №1'!I113+БСМП!I113+ДГБ!I113+'ГП №1'!I113+'ГП №3'!I113+'Стом.'!I113+Роддом!I113+УЗО!I113</f>
        <v>0</v>
      </c>
      <c r="P114" s="195">
        <f>'ГБ №1'!J113+БСМП!J113+ДГБ!J113+'ГП №1'!J113+'ГП №3'!J113+'Стом.'!J113+Роддом!J113+УЗО!J113</f>
        <v>0</v>
      </c>
      <c r="Q114" s="427"/>
    </row>
    <row r="115" spans="1:17" s="229" customFormat="1" ht="15" hidden="1">
      <c r="A115" s="227">
        <v>6</v>
      </c>
      <c r="B115" s="334" t="s">
        <v>975</v>
      </c>
      <c r="C115" s="334"/>
      <c r="D115" s="334"/>
      <c r="E115" s="334"/>
      <c r="F115" s="334"/>
      <c r="G115" s="334"/>
      <c r="H115" s="167">
        <f>'ГБ №1'!C114+БСМП!C114+ДГБ!C114+'ГП №1'!C114+'ГП №3'!C114+'Стом.'!C114+Роддом!C114+УЗО!C114</f>
        <v>1374100</v>
      </c>
      <c r="I115" s="167">
        <f>'ГБ №1'!D114+БСМП!D114+ДГБ!D114+'ГП №1'!D114+'ГП №3'!D114+'Стом.'!D114+Роддом!D114+УЗО!D114</f>
        <v>0</v>
      </c>
      <c r="J115" s="167">
        <f>'ГБ №1'!E114+БСМП!E114+ДГБ!E114+'ГП №1'!E114+'ГП №3'!E114+'Стом.'!E114+Роддом!E114+УЗО!E114</f>
        <v>1336100</v>
      </c>
      <c r="K115" s="167">
        <f>'ГБ №1'!F114+БСМП!F114+ДГБ!F114+'ГП №1'!F114+'ГП №3'!F114+'Стом.'!F114+Роддом!F114+УЗО!F114</f>
        <v>38000</v>
      </c>
      <c r="L115" s="167"/>
      <c r="M115" s="167">
        <f>'ГБ №1'!G114+БСМП!G114+ДГБ!G114+'ГП №1'!G114+'ГП №3'!G114+'Стом.'!G114+Роддом!G114+УЗО!G114</f>
        <v>47370</v>
      </c>
      <c r="N115" s="167">
        <f>'ГБ №1'!H114+БСМП!H114+ДГБ!H114+'ГП №1'!H114+'ГП №3'!H114+'Стом.'!H114+Роддом!H114+УЗО!H114</f>
        <v>0</v>
      </c>
      <c r="O115" s="167">
        <f>'ГБ №1'!I114+БСМП!I114+ДГБ!I114+'ГП №1'!I114+'ГП №3'!I114+'Стом.'!I114+Роддом!I114+УЗО!I114</f>
        <v>9400</v>
      </c>
      <c r="P115" s="167">
        <f>'ГБ №1'!J114+БСМП!J114+ДГБ!J114+'ГП №1'!J114+'ГП №3'!J114+'Стом.'!J114+Роддом!J114+УЗО!J114</f>
        <v>37970</v>
      </c>
      <c r="Q115" s="426"/>
    </row>
    <row r="116" spans="1:17" s="229" customFormat="1" ht="15" hidden="1">
      <c r="A116" s="227"/>
      <c r="B116" s="251" t="s">
        <v>1057</v>
      </c>
      <c r="C116" s="251"/>
      <c r="D116" s="251"/>
      <c r="E116" s="251"/>
      <c r="F116" s="251"/>
      <c r="G116" s="251"/>
      <c r="H116" s="167">
        <f>'ГБ №1'!C115+БСМП!C115+ДГБ!C115+'ГП №1'!C115+'ГП №3'!C115+'Стом.'!C115+Роддом!C115+УЗО!C115</f>
        <v>800700</v>
      </c>
      <c r="I116" s="167">
        <f>'ГБ №1'!D115+БСМП!D115+ДГБ!D115+'ГП №1'!D115+'ГП №3'!D115+'Стом.'!D115+Роддом!D115+УЗО!D115</f>
        <v>0</v>
      </c>
      <c r="J116" s="167">
        <f>'ГБ №1'!E115+БСМП!E115+ДГБ!E115+'ГП №1'!E115+'ГП №3'!E115+'Стом.'!E115+Роддом!E115+УЗО!E115</f>
        <v>762700</v>
      </c>
      <c r="K116" s="167">
        <f>'ГБ №1'!F115+БСМП!F115+ДГБ!F115+'ГП №1'!F115+'ГП №3'!F115+'Стом.'!F115+Роддом!F115+УЗО!F115</f>
        <v>38000</v>
      </c>
      <c r="L116" s="167"/>
      <c r="M116" s="167">
        <f>'ГБ №1'!G115+БСМП!G115+ДГБ!G115+'ГП №1'!G115+'ГП №3'!G115+'Стом.'!G115+Роддом!G115+УЗО!G115</f>
        <v>41170</v>
      </c>
      <c r="N116" s="167">
        <f>'ГБ №1'!H115+БСМП!H115+ДГБ!H115+'ГП №1'!H115+'ГП №3'!H115+'Стом.'!H115+Роддом!H115+УЗО!H115</f>
        <v>0</v>
      </c>
      <c r="O116" s="167">
        <f>'ГБ №1'!I115+БСМП!I115+ДГБ!I115+'ГП №1'!I115+'ГП №3'!I115+'Стом.'!I115+Роддом!I115+УЗО!I115</f>
        <v>3200</v>
      </c>
      <c r="P116" s="167">
        <f>'ГБ №1'!J115+БСМП!J115+ДГБ!J115+'ГП №1'!J115+'ГП №3'!J115+'Стом.'!J115+Роддом!J115+УЗО!J115</f>
        <v>37970</v>
      </c>
      <c r="Q116" s="426"/>
    </row>
    <row r="117" spans="1:17" s="197" customFormat="1" ht="15" hidden="1">
      <c r="A117" s="192"/>
      <c r="B117" s="344" t="s">
        <v>1058</v>
      </c>
      <c r="C117" s="344"/>
      <c r="D117" s="344"/>
      <c r="E117" s="344"/>
      <c r="F117" s="344"/>
      <c r="G117" s="344"/>
      <c r="H117" s="195">
        <f>'ГБ №1'!C116+БСМП!C116+ДГБ!C116+'ГП №1'!C116+'ГП №3'!C116+'Стом.'!C116+Роддом!C116+УЗО!C116</f>
        <v>573400</v>
      </c>
      <c r="I117" s="195">
        <f>'ГБ №1'!D116+БСМП!D116+ДГБ!D116+'ГП №1'!D116+'ГП №3'!D116+'Стом.'!D116+Роддом!D116+УЗО!D116</f>
        <v>0</v>
      </c>
      <c r="J117" s="195">
        <f>'ГБ №1'!E116+БСМП!E116+ДГБ!E116+'ГП №1'!E116+'ГП №3'!E116+'Стом.'!E116+Роддом!E116+УЗО!E116</f>
        <v>573400</v>
      </c>
      <c r="K117" s="195">
        <f>'ГБ №1'!F116+БСМП!F116+ДГБ!F116+'ГП №1'!F116+'ГП №3'!F116+'Стом.'!F116+Роддом!F116+УЗО!F116</f>
        <v>0</v>
      </c>
      <c r="L117" s="195"/>
      <c r="M117" s="195">
        <f>'ГБ №1'!G116+БСМП!G116+ДГБ!G116+'ГП №1'!G116+'ГП №3'!G116+'Стом.'!G116+Роддом!G116+УЗО!G116</f>
        <v>6200</v>
      </c>
      <c r="N117" s="195">
        <f>'ГБ №1'!H116+БСМП!H116+ДГБ!H116+'ГП №1'!H116+'ГП №3'!H116+'Стом.'!H116+Роддом!H116+УЗО!H116</f>
        <v>0</v>
      </c>
      <c r="O117" s="195">
        <f>'ГБ №1'!I116+БСМП!I116+ДГБ!I116+'ГП №1'!I116+'ГП №3'!I116+'Стом.'!I116+Роддом!I116+УЗО!I116</f>
        <v>6200</v>
      </c>
      <c r="P117" s="195">
        <f>'ГБ №1'!J116+БСМП!J116+ДГБ!J116+'ГП №1'!J116+'ГП №3'!J116+'Стом.'!J116+Роддом!J116+УЗО!J116</f>
        <v>0</v>
      </c>
      <c r="Q117" s="427"/>
    </row>
    <row r="118" spans="1:17" s="229" customFormat="1" ht="15" hidden="1">
      <c r="A118" s="227">
        <v>7</v>
      </c>
      <c r="B118" s="334" t="s">
        <v>1019</v>
      </c>
      <c r="C118" s="334"/>
      <c r="D118" s="334"/>
      <c r="E118" s="334"/>
      <c r="F118" s="334"/>
      <c r="G118" s="334"/>
      <c r="H118" s="167">
        <f>'ГБ №1'!C117+БСМП!C117+ДГБ!C117+'ГП №1'!C117+'ГП №3'!C117+'Стом.'!C117+Роддом!C117+УЗО!C117</f>
        <v>467400</v>
      </c>
      <c r="I118" s="167">
        <f>'ГБ №1'!D117+БСМП!D117+ДГБ!D117+'ГП №1'!D117+'ГП №3'!D117+'Стом.'!D117+Роддом!D117+УЗО!D117</f>
        <v>0</v>
      </c>
      <c r="J118" s="167">
        <f>'ГБ №1'!E117+БСМП!E117+ДГБ!E117+'ГП №1'!E117+'ГП №3'!E117+'Стом.'!E117+Роддом!E117+УЗО!E117</f>
        <v>467400</v>
      </c>
      <c r="K118" s="167">
        <f>'ГБ №1'!F117+БСМП!F117+ДГБ!F117+'ГП №1'!F117+'ГП №3'!F117+'Стом.'!F117+Роддом!F117+УЗО!F117</f>
        <v>0</v>
      </c>
      <c r="L118" s="167"/>
      <c r="M118" s="167">
        <f>'ГБ №1'!G117+БСМП!G117+ДГБ!G117+'ГП №1'!G117+'ГП №3'!G117+'Стом.'!G117+Роддом!G117+УЗО!G117</f>
        <v>106046</v>
      </c>
      <c r="N118" s="167">
        <f>'ГБ №1'!H117+БСМП!H117+ДГБ!H117+'ГП №1'!H117+'ГП №3'!H117+'Стом.'!H117+Роддом!H117+УЗО!H117</f>
        <v>0</v>
      </c>
      <c r="O118" s="167">
        <f>'ГБ №1'!I117+БСМП!I117+ДГБ!I117+'ГП №1'!I117+'ГП №3'!I117+'Стом.'!I117+Роддом!I117+УЗО!I117</f>
        <v>106046</v>
      </c>
      <c r="P118" s="167">
        <f>'ГБ №1'!J117+БСМП!J117+ДГБ!J117+'ГП №1'!J117+'ГП №3'!J117+'Стом.'!J117+Роддом!J117+УЗО!J117</f>
        <v>0</v>
      </c>
      <c r="Q118" s="426"/>
    </row>
    <row r="119" spans="1:17" s="229" customFormat="1" ht="15" hidden="1">
      <c r="A119" s="227"/>
      <c r="B119" s="251" t="s">
        <v>1057</v>
      </c>
      <c r="C119" s="251"/>
      <c r="D119" s="251"/>
      <c r="E119" s="251"/>
      <c r="F119" s="251"/>
      <c r="G119" s="251"/>
      <c r="H119" s="167">
        <f>'ГБ №1'!C118+БСМП!C118+ДГБ!C118+'ГП №1'!C118+'ГП №3'!C118+'Стом.'!C118+Роддом!C118+УЗО!C118</f>
        <v>321400</v>
      </c>
      <c r="I119" s="167">
        <f>'ГБ №1'!D118+БСМП!D118+ДГБ!D118+'ГП №1'!D118+'ГП №3'!D118+'Стом.'!D118+Роддом!D118+УЗО!D118</f>
        <v>0</v>
      </c>
      <c r="J119" s="167">
        <f>'ГБ №1'!E118+БСМП!E118+ДГБ!E118+'ГП №1'!E118+'ГП №3'!E118+'Стом.'!E118+Роддом!E118+УЗО!E118</f>
        <v>321400</v>
      </c>
      <c r="K119" s="167">
        <f>'ГБ №1'!F118+БСМП!F118+ДГБ!F118+'ГП №1'!F118+'ГП №3'!F118+'Стом.'!F118+Роддом!F118+УЗО!F118</f>
        <v>0</v>
      </c>
      <c r="L119" s="167"/>
      <c r="M119" s="167">
        <f>'ГБ №1'!G118+БСМП!G118+ДГБ!G118+'ГП №1'!G118+'ГП №3'!G118+'Стом.'!G118+Роддом!G118+УЗО!G118</f>
        <v>5800</v>
      </c>
      <c r="N119" s="167">
        <f>'ГБ №1'!H118+БСМП!H118+ДГБ!H118+'ГП №1'!H118+'ГП №3'!H118+'Стом.'!H118+Роддом!H118+УЗО!H118</f>
        <v>0</v>
      </c>
      <c r="O119" s="167">
        <f>'ГБ №1'!I118+БСМП!I118+ДГБ!I118+'ГП №1'!I118+'ГП №3'!I118+'Стом.'!I118+Роддом!I118+УЗО!I118</f>
        <v>5800</v>
      </c>
      <c r="P119" s="167">
        <f>'ГБ №1'!J118+БСМП!J118+ДГБ!J118+'ГП №1'!J118+'ГП №3'!J118+'Стом.'!J118+Роддом!J118+УЗО!J118</f>
        <v>0</v>
      </c>
      <c r="Q119" s="426"/>
    </row>
    <row r="120" spans="1:17" s="197" customFormat="1" ht="15" hidden="1">
      <c r="A120" s="192"/>
      <c r="B120" s="344" t="s">
        <v>1058</v>
      </c>
      <c r="C120" s="344"/>
      <c r="D120" s="344"/>
      <c r="E120" s="344"/>
      <c r="F120" s="344"/>
      <c r="G120" s="344"/>
      <c r="H120" s="195">
        <f>'ГБ №1'!C119+БСМП!C119+ДГБ!C119+'ГП №1'!C119+'ГП №3'!C119+'Стом.'!C119+Роддом!C119+УЗО!C119</f>
        <v>146000</v>
      </c>
      <c r="I120" s="195">
        <f>'ГБ №1'!D119+БСМП!D119+ДГБ!D119+'ГП №1'!D119+'ГП №3'!D119+'Стом.'!D119+Роддом!D119+УЗО!D119</f>
        <v>0</v>
      </c>
      <c r="J120" s="195">
        <f>'ГБ №1'!E119+БСМП!E119+ДГБ!E119+'ГП №1'!E119+'ГП №3'!E119+'Стом.'!E119+Роддом!E119+УЗО!E119</f>
        <v>146000</v>
      </c>
      <c r="K120" s="195">
        <f>'ГБ №1'!F119+БСМП!F119+ДГБ!F119+'ГП №1'!F119+'ГП №3'!F119+'Стом.'!F119+Роддом!F119+УЗО!F119</f>
        <v>0</v>
      </c>
      <c r="L120" s="195"/>
      <c r="M120" s="195">
        <f>'ГБ №1'!G119+БСМП!G119+ДГБ!G119+'ГП №1'!G119+'ГП №3'!G119+'Стом.'!G119+Роддом!G119+УЗО!G119</f>
        <v>100246</v>
      </c>
      <c r="N120" s="195">
        <f>'ГБ №1'!H119+БСМП!H119+ДГБ!H119+'ГП №1'!H119+'ГП №3'!H119+'Стом.'!H119+Роддом!H119+УЗО!H119</f>
        <v>0</v>
      </c>
      <c r="O120" s="195">
        <f>'ГБ №1'!I119+БСМП!I119+ДГБ!I119+'ГП №1'!I119+'ГП №3'!I119+'Стом.'!I119+Роддом!I119+УЗО!I119</f>
        <v>100246</v>
      </c>
      <c r="P120" s="195">
        <f>'ГБ №1'!J119+БСМП!J119+ДГБ!J119+'ГП №1'!J119+'ГП №3'!J119+'Стом.'!J119+Роддом!J119+УЗО!J119</f>
        <v>0</v>
      </c>
      <c r="Q120" s="427"/>
    </row>
    <row r="121" spans="1:17" s="201" customFormat="1" ht="38.25" hidden="1">
      <c r="A121" s="226"/>
      <c r="B121" s="253" t="s">
        <v>1020</v>
      </c>
      <c r="C121" s="253"/>
      <c r="D121" s="253"/>
      <c r="E121" s="253"/>
      <c r="F121" s="253"/>
      <c r="G121" s="253"/>
      <c r="H121" s="166">
        <f>'ГБ №1'!C120+БСМП!C120+ДГБ!C120+'ГП №1'!C120+'ГП №3'!C120+'Стом.'!C120+Роддом!C120+УЗО!C120</f>
        <v>707200</v>
      </c>
      <c r="I121" s="166">
        <f>'ГБ №1'!D120+БСМП!D120+ДГБ!D120+'ГП №1'!D120+'ГП №3'!D120+'Стом.'!D120+Роддом!D120+УЗО!D120</f>
        <v>0</v>
      </c>
      <c r="J121" s="166">
        <f>'ГБ №1'!E120+БСМП!E120+ДГБ!E120+'ГП №1'!E120+'ГП №3'!E120+'Стом.'!E120+Роддом!E120+УЗО!E120</f>
        <v>500000</v>
      </c>
      <c r="K121" s="166">
        <f>'ГБ №1'!F120+БСМП!F120+ДГБ!F120+'ГП №1'!F120+'ГП №3'!F120+'Стом.'!F120+Роддом!F120+УЗО!F120</f>
        <v>207200</v>
      </c>
      <c r="L121" s="166"/>
      <c r="M121" s="166">
        <f>'ГБ №1'!G120+БСМП!G120+ДГБ!G120+'ГП №1'!G120+'ГП №3'!G120+'Стом.'!G120+Роддом!G120+УЗО!G120</f>
        <v>707200</v>
      </c>
      <c r="N121" s="166">
        <f>'ГБ №1'!H120+БСМП!H120+ДГБ!H120+'ГП №1'!H120+'ГП №3'!H120+'Стом.'!H120+Роддом!H120+УЗО!H120</f>
        <v>0</v>
      </c>
      <c r="O121" s="166">
        <f>'ГБ №1'!I120+БСМП!I120+ДГБ!I120+'ГП №1'!I120+'ГП №3'!I120+'Стом.'!I120+Роддом!I120+УЗО!I120</f>
        <v>500000</v>
      </c>
      <c r="P121" s="166">
        <f>'ГБ №1'!J120+БСМП!J120+ДГБ!J120+'ГП №1'!J120+'ГП №3'!J120+'Стом.'!J120+Роддом!J120+УЗО!J120</f>
        <v>207200</v>
      </c>
      <c r="Q121" s="425"/>
    </row>
    <row r="122" spans="1:17" s="197" customFormat="1" ht="25.5" hidden="1">
      <c r="A122" s="192">
        <v>1</v>
      </c>
      <c r="B122" s="193" t="s">
        <v>1059</v>
      </c>
      <c r="C122" s="193"/>
      <c r="D122" s="193"/>
      <c r="E122" s="193"/>
      <c r="F122" s="193"/>
      <c r="G122" s="193"/>
      <c r="H122" s="195">
        <f>'ГБ №1'!C121+БСМП!C121+ДГБ!C121+'ГП №1'!C121+'ГП №3'!C121+'Стом.'!C121+Роддом!C121+УЗО!C121</f>
        <v>706800</v>
      </c>
      <c r="I122" s="195">
        <f>'ГБ №1'!D121+БСМП!D121+ДГБ!D121+'ГП №1'!D121+'ГП №3'!D121+'Стом.'!D121+Роддом!D121+УЗО!D121</f>
        <v>0</v>
      </c>
      <c r="J122" s="195">
        <f>'ГБ №1'!E121+БСМП!E121+ДГБ!E121+'ГП №1'!E121+'ГП №3'!E121+'Стом.'!E121+Роддом!E121+УЗО!E121</f>
        <v>500000</v>
      </c>
      <c r="K122" s="195">
        <f>'ГБ №1'!F121+БСМП!F121+ДГБ!F121+'ГП №1'!F121+'ГП №3'!F121+'Стом.'!F121+Роддом!F121+УЗО!F121</f>
        <v>206800</v>
      </c>
      <c r="L122" s="195"/>
      <c r="M122" s="195">
        <f>'ГБ №1'!G121+БСМП!G121+ДГБ!G121+'ГП №1'!G121+'ГП №3'!G121+'Стом.'!G121+Роддом!G121+УЗО!G121</f>
        <v>706800</v>
      </c>
      <c r="N122" s="195">
        <f>'ГБ №1'!H121+БСМП!H121+ДГБ!H121+'ГП №1'!H121+'ГП №3'!H121+'Стом.'!H121+Роддом!H121+УЗО!H121</f>
        <v>0</v>
      </c>
      <c r="O122" s="195">
        <f>'ГБ №1'!I121+БСМП!I121+ДГБ!I121+'ГП №1'!I121+'ГП №3'!I121+'Стом.'!I121+Роддом!I121+УЗО!I121</f>
        <v>500000</v>
      </c>
      <c r="P122" s="195">
        <f>'ГБ №1'!J121+БСМП!J121+ДГБ!J121+'ГП №1'!J121+'ГП №3'!J121+'Стом.'!J121+Роддом!J121+УЗО!J121</f>
        <v>206800</v>
      </c>
      <c r="Q122" s="427"/>
    </row>
    <row r="123" spans="1:17" s="229" customFormat="1" ht="25.5" hidden="1">
      <c r="A123" s="227">
        <v>2</v>
      </c>
      <c r="B123" s="334" t="s">
        <v>1060</v>
      </c>
      <c r="C123" s="334"/>
      <c r="D123" s="334"/>
      <c r="E123" s="334"/>
      <c r="F123" s="334"/>
      <c r="G123" s="334"/>
      <c r="H123" s="167">
        <f>'ГБ №1'!C122+БСМП!C122+ДГБ!C122+'ГП №1'!C122+'ГП №3'!C122+'Стом.'!C122+Роддом!C122+УЗО!C122</f>
        <v>400</v>
      </c>
      <c r="I123" s="167">
        <f>'ГБ №1'!D122+БСМП!D122+ДГБ!D122+'ГП №1'!D122+'ГП №3'!D122+'Стом.'!D122+Роддом!D122+УЗО!D122</f>
        <v>0</v>
      </c>
      <c r="J123" s="167">
        <f>'ГБ №1'!E122+БСМП!E122+ДГБ!E122+'ГП №1'!E122+'ГП №3'!E122+'Стом.'!E122+Роддом!E122+УЗО!E122</f>
        <v>0</v>
      </c>
      <c r="K123" s="167">
        <f>'ГБ №1'!F122+БСМП!F122+ДГБ!F122+'ГП №1'!F122+'ГП №3'!F122+'Стом.'!F122+Роддом!F122+УЗО!F122</f>
        <v>400</v>
      </c>
      <c r="L123" s="167"/>
      <c r="M123" s="167">
        <f>'ГБ №1'!G122+БСМП!G122+ДГБ!G122+'ГП №1'!G122+'ГП №3'!G122+'Стом.'!G122+Роддом!G122+УЗО!G122</f>
        <v>400</v>
      </c>
      <c r="N123" s="167">
        <f>'ГБ №1'!H122+БСМП!H122+ДГБ!H122+'ГП №1'!H122+'ГП №3'!H122+'Стом.'!H122+Роддом!H122+УЗО!H122</f>
        <v>0</v>
      </c>
      <c r="O123" s="167">
        <f>'ГБ №1'!I122+БСМП!I122+ДГБ!I122+'ГП №1'!I122+'ГП №3'!I122+'Стом.'!I122+Роддом!I122+УЗО!I122</f>
        <v>0</v>
      </c>
      <c r="P123" s="167">
        <f>'ГБ №1'!J122+БСМП!J122+ДГБ!J122+'ГП №1'!J122+'ГП №3'!J122+'Стом.'!J122+Роддом!J122+УЗО!J122</f>
        <v>400</v>
      </c>
      <c r="Q123" s="426"/>
    </row>
    <row r="124" spans="1:17" s="229" customFormat="1" ht="78.75" hidden="1">
      <c r="A124" s="227"/>
      <c r="B124" s="335" t="s">
        <v>1056</v>
      </c>
      <c r="C124" s="335"/>
      <c r="D124" s="335"/>
      <c r="E124" s="335"/>
      <c r="F124" s="335"/>
      <c r="G124" s="335"/>
      <c r="H124" s="167"/>
      <c r="I124" s="167"/>
      <c r="J124" s="167"/>
      <c r="K124" s="167"/>
      <c r="L124" s="167"/>
      <c r="M124" s="167"/>
      <c r="N124" s="167"/>
      <c r="O124" s="167"/>
      <c r="P124" s="167"/>
      <c r="Q124" s="426"/>
    </row>
    <row r="125" spans="1:17" s="201" customFormat="1" ht="38.25" hidden="1">
      <c r="A125" s="226"/>
      <c r="B125" s="253" t="s">
        <v>1022</v>
      </c>
      <c r="C125" s="253"/>
      <c r="D125" s="253"/>
      <c r="E125" s="253"/>
      <c r="F125" s="253"/>
      <c r="G125" s="253"/>
      <c r="H125" s="166">
        <f>'ГБ №1'!C124+БСМП!C124+ДГБ!C124+'ГП №1'!C124+'ГП №3'!C124+'Стом.'!C124+Роддом!C124+УЗО!C124</f>
        <v>1148700</v>
      </c>
      <c r="I125" s="166">
        <f>'ГБ №1'!D124+БСМП!D124+ДГБ!D124+'ГП №1'!D124+'ГП №3'!D124+'Стом.'!D124+Роддом!D124+УЗО!D124</f>
        <v>0</v>
      </c>
      <c r="J125" s="166">
        <f>'ГБ №1'!E124+БСМП!E124+ДГБ!E124+'ГП №1'!E124+'ГП №3'!E124+'Стом.'!E124+Роддом!E124+УЗО!E124</f>
        <v>0</v>
      </c>
      <c r="K125" s="166">
        <f>'ГБ №1'!F124+БСМП!F124+ДГБ!F124+'ГП №1'!F124+'ГП №3'!F124+'Стом.'!F124+Роддом!F124+УЗО!F124</f>
        <v>1148700</v>
      </c>
      <c r="L125" s="166"/>
      <c r="M125" s="166">
        <f>'ГБ №1'!G124+БСМП!G124+ДГБ!G124+'ГП №1'!G124+'ГП №3'!G124+'Стом.'!G124+Роддом!G124+УЗО!G124</f>
        <v>1135964.6</v>
      </c>
      <c r="N125" s="166">
        <f>'ГБ №1'!H124+БСМП!H124+ДГБ!H124+'ГП №1'!H124+'ГП №3'!H124+'Стом.'!H124+Роддом!H124+УЗО!H124</f>
        <v>0</v>
      </c>
      <c r="O125" s="166">
        <f>'ГБ №1'!I124+БСМП!I124+ДГБ!I124+'ГП №1'!I124+'ГП №3'!I124+'Стом.'!I124+Роддом!I124+УЗО!I124</f>
        <v>0</v>
      </c>
      <c r="P125" s="166">
        <f>'ГБ №1'!J124+БСМП!J124+ДГБ!J124+'ГП №1'!J124+'ГП №3'!J124+'Стом.'!J124+Роддом!J124+УЗО!J124</f>
        <v>1135964.6</v>
      </c>
      <c r="Q125" s="425"/>
    </row>
    <row r="126" spans="1:17" s="229" customFormat="1" ht="15" hidden="1">
      <c r="A126" s="227">
        <v>1</v>
      </c>
      <c r="B126" s="334" t="s">
        <v>944</v>
      </c>
      <c r="C126" s="334"/>
      <c r="D126" s="334"/>
      <c r="E126" s="334"/>
      <c r="F126" s="334"/>
      <c r="G126" s="334"/>
      <c r="H126" s="167">
        <f>'ГБ №1'!C125+БСМП!C125+ДГБ!C125+'ГП №1'!C125+'ГП №3'!C125+'Стом.'!C125+Роддом!C125+УЗО!C125</f>
        <v>138800</v>
      </c>
      <c r="I126" s="167">
        <f>'ГБ №1'!D125+БСМП!D125+ДГБ!D125+'ГП №1'!D125+'ГП №3'!D125+'Стом.'!D125+Роддом!D125+УЗО!D125</f>
        <v>0</v>
      </c>
      <c r="J126" s="167">
        <f>'ГБ №1'!E125+БСМП!E125+ДГБ!E125+'ГП №1'!E125+'ГП №3'!E125+'Стом.'!E125+Роддом!E125+УЗО!E125</f>
        <v>0</v>
      </c>
      <c r="K126" s="167">
        <f>'ГБ №1'!F125+БСМП!F125+ДГБ!F125+'ГП №1'!F125+'ГП №3'!F125+'Стом.'!F125+Роддом!F125+УЗО!F125</f>
        <v>138800</v>
      </c>
      <c r="L126" s="167"/>
      <c r="M126" s="167">
        <f>'ГБ №1'!G125+БСМП!G125+ДГБ!G125+'ГП №1'!G125+'ГП №3'!G125+'Стом.'!G125+Роддом!G125+УЗО!G125</f>
        <v>138676.6</v>
      </c>
      <c r="N126" s="167">
        <f>'ГБ №1'!H125+БСМП!H125+ДГБ!H125+'ГП №1'!H125+'ГП №3'!H125+'Стом.'!H125+Роддом!H125+УЗО!H125</f>
        <v>0</v>
      </c>
      <c r="O126" s="167">
        <f>'ГБ №1'!I125+БСМП!I125+ДГБ!I125+'ГП №1'!I125+'ГП №3'!I125+'Стом.'!I125+Роддом!I125+УЗО!I125</f>
        <v>0</v>
      </c>
      <c r="P126" s="167">
        <f>'ГБ №1'!J125+БСМП!J125+ДГБ!J125+'ГП №1'!J125+'ГП №3'!J125+'Стом.'!J125+Роддом!J125+УЗО!J125</f>
        <v>138676.6</v>
      </c>
      <c r="Q126" s="426"/>
    </row>
    <row r="127" spans="1:17" s="229" customFormat="1" ht="15" hidden="1">
      <c r="A127" s="227">
        <v>2</v>
      </c>
      <c r="B127" s="334" t="s">
        <v>946</v>
      </c>
      <c r="C127" s="334"/>
      <c r="D127" s="334"/>
      <c r="E127" s="334"/>
      <c r="F127" s="334"/>
      <c r="G127" s="334"/>
      <c r="H127" s="167">
        <f>'ГБ №1'!C126+БСМП!C126+ДГБ!C126+'ГП №1'!C126+'ГП №3'!C126+'Стом.'!C126+Роддом!C126+УЗО!C126</f>
        <v>260700</v>
      </c>
      <c r="I127" s="167">
        <f>'ГБ №1'!D126+БСМП!D126+ДГБ!D126+'ГП №1'!D126+'ГП №3'!D126+'Стом.'!D126+Роддом!D126+УЗО!D126</f>
        <v>0</v>
      </c>
      <c r="J127" s="167">
        <f>'ГБ №1'!E126+БСМП!E126+ДГБ!E126+'ГП №1'!E126+'ГП №3'!E126+'Стом.'!E126+Роддом!E126+УЗО!E126</f>
        <v>0</v>
      </c>
      <c r="K127" s="167">
        <f>'ГБ №1'!F126+БСМП!F126+ДГБ!F126+'ГП №1'!F126+'ГП №3'!F126+'Стом.'!F126+Роддом!F126+УЗО!F126</f>
        <v>260700</v>
      </c>
      <c r="L127" s="167"/>
      <c r="M127" s="167">
        <f>'ГБ №1'!G126+БСМП!G126+ДГБ!G126+'ГП №1'!G126+'ГП №3'!G126+'Стом.'!G126+Роддом!G126+УЗО!G126</f>
        <v>253753.4</v>
      </c>
      <c r="N127" s="167">
        <f>'ГБ №1'!H126+БСМП!H126+ДГБ!H126+'ГП №1'!H126+'ГП №3'!H126+'Стом.'!H126+Роддом!H126+УЗО!H126</f>
        <v>0</v>
      </c>
      <c r="O127" s="167">
        <f>'ГБ №1'!I126+БСМП!I126+ДГБ!I126+'ГП №1'!I126+'ГП №3'!I126+'Стом.'!I126+Роддом!I126+УЗО!I126</f>
        <v>0</v>
      </c>
      <c r="P127" s="167">
        <f>'ГБ №1'!J126+БСМП!J126+ДГБ!J126+'ГП №1'!J126+'ГП №3'!J126+'Стом.'!J126+Роддом!J126+УЗО!J126</f>
        <v>253753.4</v>
      </c>
      <c r="Q127" s="426"/>
    </row>
    <row r="128" spans="1:17" s="229" customFormat="1" ht="25.5" hidden="1">
      <c r="A128" s="227">
        <v>3</v>
      </c>
      <c r="B128" s="334" t="s">
        <v>945</v>
      </c>
      <c r="C128" s="334"/>
      <c r="D128" s="334"/>
      <c r="E128" s="334"/>
      <c r="F128" s="334"/>
      <c r="G128" s="334"/>
      <c r="H128" s="167">
        <f>'ГБ №1'!C127+БСМП!C127+ДГБ!C127+'ГП №1'!C127+'ГП №3'!C127+'Стом.'!C127+Роддом!C127+УЗО!C127</f>
        <v>177600</v>
      </c>
      <c r="I128" s="167">
        <f>'ГБ №1'!D127+БСМП!D127+ДГБ!D127+'ГП №1'!D127+'ГП №3'!D127+'Стом.'!D127+Роддом!D127+УЗО!D127</f>
        <v>0</v>
      </c>
      <c r="J128" s="167">
        <f>'ГБ №1'!E127+БСМП!E127+ДГБ!E127+'ГП №1'!E127+'ГП №3'!E127+'Стом.'!E127+Роддом!E127+УЗО!E127</f>
        <v>0</v>
      </c>
      <c r="K128" s="167">
        <f>'ГБ №1'!F127+БСМП!F127+ДГБ!F127+'ГП №1'!F127+'ГП №3'!F127+'Стом.'!F127+Роддом!F127+УЗО!F127</f>
        <v>177600</v>
      </c>
      <c r="L128" s="167"/>
      <c r="M128" s="167">
        <f>'ГБ №1'!G127+БСМП!G127+ДГБ!G127+'ГП №1'!G127+'ГП №3'!G127+'Стом.'!G127+Роддом!G127+УЗО!G127</f>
        <v>177535</v>
      </c>
      <c r="N128" s="167">
        <f>'ГБ №1'!H127+БСМП!H127+ДГБ!H127+'ГП №1'!H127+'ГП №3'!H127+'Стом.'!H127+Роддом!H127+УЗО!H127</f>
        <v>0</v>
      </c>
      <c r="O128" s="167">
        <f>'ГБ №1'!I127+БСМП!I127+ДГБ!I127+'ГП №1'!I127+'ГП №3'!I127+'Стом.'!I127+Роддом!I127+УЗО!I127</f>
        <v>0</v>
      </c>
      <c r="P128" s="167">
        <f>'ГБ №1'!J127+БСМП!J127+ДГБ!J127+'ГП №1'!J127+'ГП №3'!J127+'Стом.'!J127+Роддом!J127+УЗО!J127</f>
        <v>177535</v>
      </c>
      <c r="Q128" s="426"/>
    </row>
    <row r="129" spans="1:17" s="229" customFormat="1" ht="15" hidden="1">
      <c r="A129" s="227">
        <v>4</v>
      </c>
      <c r="B129" s="334" t="s">
        <v>948</v>
      </c>
      <c r="C129" s="334"/>
      <c r="D129" s="334"/>
      <c r="E129" s="334"/>
      <c r="F129" s="334"/>
      <c r="G129" s="334"/>
      <c r="H129" s="167">
        <f>'ГБ №1'!C128+БСМП!C128+ДГБ!C128+'ГП №1'!C128+'ГП №3'!C128+'Стом.'!C128+Роддом!C128+УЗО!C128</f>
        <v>229200</v>
      </c>
      <c r="I129" s="167">
        <f>'ГБ №1'!D128+БСМП!D128+ДГБ!D128+'ГП №1'!D128+'ГП №3'!D128+'Стом.'!D128+Роддом!D128+УЗО!D128</f>
        <v>0</v>
      </c>
      <c r="J129" s="167">
        <f>'ГБ №1'!E128+БСМП!E128+ДГБ!E128+'ГП №1'!E128+'ГП №3'!E128+'Стом.'!E128+Роддом!E128+УЗО!E128</f>
        <v>0</v>
      </c>
      <c r="K129" s="167">
        <f>'ГБ №1'!F128+БСМП!F128+ДГБ!F128+'ГП №1'!F128+'ГП №3'!F128+'Стом.'!F128+Роддом!F128+УЗО!F128</f>
        <v>229200</v>
      </c>
      <c r="L129" s="167"/>
      <c r="M129" s="167">
        <f>'ГБ №1'!G128+БСМП!G128+ДГБ!G128+'ГП №1'!G128+'ГП №3'!G128+'Стом.'!G128+Роддом!G128+УЗО!G128</f>
        <v>228449.6</v>
      </c>
      <c r="N129" s="167">
        <f>'ГБ №1'!H128+БСМП!H128+ДГБ!H128+'ГП №1'!H128+'ГП №3'!H128+'Стом.'!H128+Роддом!H128+УЗО!H128</f>
        <v>0</v>
      </c>
      <c r="O129" s="167">
        <f>'ГБ №1'!I128+БСМП!I128+ДГБ!I128+'ГП №1'!I128+'ГП №3'!I128+'Стом.'!I128+Роддом!I128+УЗО!I128</f>
        <v>0</v>
      </c>
      <c r="P129" s="167">
        <f>'ГБ №1'!J128+БСМП!J128+ДГБ!J128+'ГП №1'!J128+'ГП №3'!J128+'Стом.'!J128+Роддом!J128+УЗО!J128</f>
        <v>228449.6</v>
      </c>
      <c r="Q129" s="426"/>
    </row>
    <row r="130" spans="1:17" s="229" customFormat="1" ht="15" hidden="1">
      <c r="A130" s="227">
        <v>5</v>
      </c>
      <c r="B130" s="334" t="s">
        <v>975</v>
      </c>
      <c r="C130" s="334"/>
      <c r="D130" s="334"/>
      <c r="E130" s="334"/>
      <c r="F130" s="334"/>
      <c r="G130" s="334"/>
      <c r="H130" s="167">
        <f>'ГБ №1'!C129+БСМП!C129+ДГБ!C129+'ГП №1'!C129+'ГП №3'!C129+'Стом.'!C129+Роддом!C129+УЗО!C129</f>
        <v>201500</v>
      </c>
      <c r="I130" s="167">
        <f>'ГБ №1'!D129+БСМП!D129+ДГБ!D129+'ГП №1'!D129+'ГП №3'!D129+'Стом.'!D129+Роддом!D129+УЗО!D129</f>
        <v>0</v>
      </c>
      <c r="J130" s="167">
        <f>'ГБ №1'!E129+БСМП!E129+ДГБ!E129+'ГП №1'!E129+'ГП №3'!E129+'Стом.'!E129+Роддом!E129+УЗО!E129</f>
        <v>0</v>
      </c>
      <c r="K130" s="167">
        <f>'ГБ №1'!F129+БСМП!F129+ДГБ!F129+'ГП №1'!F129+'ГП №3'!F129+'Стом.'!F129+Роддом!F129+УЗО!F129</f>
        <v>201500</v>
      </c>
      <c r="L130" s="167"/>
      <c r="M130" s="167">
        <f>'ГБ №1'!G129+БСМП!G129+ДГБ!G129+'ГП №1'!G129+'ГП №3'!G129+'Стом.'!G129+Роддом!G129+УЗО!G129</f>
        <v>197100</v>
      </c>
      <c r="N130" s="167">
        <f>'ГБ №1'!H129+БСМП!H129+ДГБ!H129+'ГП №1'!H129+'ГП №3'!H129+'Стом.'!H129+Роддом!H129+УЗО!H129</f>
        <v>0</v>
      </c>
      <c r="O130" s="167">
        <f>'ГБ №1'!I129+БСМП!I129+ДГБ!I129+'ГП №1'!I129+'ГП №3'!I129+'Стом.'!I129+Роддом!I129+УЗО!I129</f>
        <v>0</v>
      </c>
      <c r="P130" s="167">
        <f>'ГБ №1'!J129+БСМП!J129+ДГБ!J129+'ГП №1'!J129+'ГП №3'!J129+'Стом.'!J129+Роддом!J129+УЗО!J129</f>
        <v>197100</v>
      </c>
      <c r="Q130" s="426"/>
    </row>
    <row r="131" spans="1:17" s="229" customFormat="1" ht="15" hidden="1">
      <c r="A131" s="227">
        <v>6</v>
      </c>
      <c r="B131" s="334" t="s">
        <v>1021</v>
      </c>
      <c r="C131" s="334"/>
      <c r="D131" s="334"/>
      <c r="E131" s="334"/>
      <c r="F131" s="334"/>
      <c r="G131" s="334"/>
      <c r="H131" s="167">
        <f>'ГБ №1'!C130+БСМП!C130+ДГБ!C130+'ГП №1'!C130+'ГП №3'!C130+'Стом.'!C130+Роддом!C130+УЗО!C130</f>
        <v>140900</v>
      </c>
      <c r="I131" s="167">
        <f>'ГБ №1'!D130+БСМП!D130+ДГБ!D130+'ГП №1'!D130+'ГП №3'!D130+'Стом.'!D130+Роддом!D130+УЗО!D130</f>
        <v>0</v>
      </c>
      <c r="J131" s="167">
        <f>'ГБ №1'!E130+БСМП!E130+ДГБ!E130+'ГП №1'!E130+'ГП №3'!E130+'Стом.'!E130+Роддом!E130+УЗО!E130</f>
        <v>0</v>
      </c>
      <c r="K131" s="167">
        <f>'ГБ №1'!F130+БСМП!F130+ДГБ!F130+'ГП №1'!F130+'ГП №3'!F130+'Стом.'!F130+Роддом!F130+УЗО!F130</f>
        <v>140900</v>
      </c>
      <c r="L131" s="167"/>
      <c r="M131" s="167">
        <f>'ГБ №1'!G130+БСМП!G130+ДГБ!G130+'ГП №1'!G130+'ГП №3'!G130+'Стом.'!G130+Роддом!G130+УЗО!G130</f>
        <v>140450</v>
      </c>
      <c r="N131" s="167">
        <f>'ГБ №1'!H130+БСМП!H130+ДГБ!H130+'ГП №1'!H130+'ГП №3'!H130+'Стом.'!H130+Роддом!H130+УЗО!H130</f>
        <v>0</v>
      </c>
      <c r="O131" s="167">
        <f>'ГБ №1'!I130+БСМП!I130+ДГБ!I130+'ГП №1'!I130+'ГП №3'!I130+'Стом.'!I130+Роддом!I130+УЗО!I130</f>
        <v>0</v>
      </c>
      <c r="P131" s="167">
        <f>'ГБ №1'!J130+БСМП!J130+ДГБ!J130+'ГП №1'!J130+'ГП №3'!J130+'Стом.'!J130+Роддом!J130+УЗО!J130</f>
        <v>140450</v>
      </c>
      <c r="Q131" s="426"/>
    </row>
    <row r="132" spans="1:17" s="158" customFormat="1" ht="15" hidden="1">
      <c r="A132" s="164"/>
      <c r="B132" s="164" t="s">
        <v>973</v>
      </c>
      <c r="C132" s="164"/>
      <c r="D132" s="164"/>
      <c r="E132" s="164"/>
      <c r="F132" s="164"/>
      <c r="G132" s="164"/>
      <c r="H132" s="166">
        <f>'ГБ №1'!C131+БСМП!C131+ДГБ!C131+'ГП №1'!C131+'ГП №3'!C131+'Стом.'!C131+Роддом!C131+УЗО!C131</f>
        <v>640014800</v>
      </c>
      <c r="I132" s="166">
        <f>'ГБ №1'!D131+БСМП!D131+ДГБ!D131+'ГП №1'!D131+'ГП №3'!D131+'Стом.'!D131+Роддом!D131+УЗО!D131</f>
        <v>9428900</v>
      </c>
      <c r="J132" s="166">
        <f>'ГБ №1'!E131+БСМП!E131+ДГБ!E131+'ГП №1'!E131+'ГП №3'!E131+'Стом.'!E131+Роддом!E131+УЗО!E131</f>
        <v>387229200</v>
      </c>
      <c r="K132" s="166">
        <f>'ГБ №1'!F131+БСМП!F131+ДГБ!F131+'ГП №1'!F131+'ГП №3'!F131+'Стом.'!F131+Роддом!F131+УЗО!F131</f>
        <v>243356700</v>
      </c>
      <c r="L132" s="166"/>
      <c r="M132" s="166">
        <f>'ГБ №1'!G131+БСМП!G131+ДГБ!G131+'ГП №1'!G131+'ГП №3'!G131+'Стом.'!G131+Роддом!G131+УЗО!G131</f>
        <v>441164668.9</v>
      </c>
      <c r="N132" s="166">
        <f>'ГБ №1'!H131+БСМП!H131+ДГБ!H131+'ГП №1'!H131+'ГП №3'!H131+'Стом.'!H131+Роддом!H131+УЗО!H131</f>
        <v>9049635.9</v>
      </c>
      <c r="O132" s="166">
        <f>'ГБ №1'!I131+БСМП!I131+ДГБ!I131+'ГП №1'!I131+'ГП №3'!I131+'Стом.'!I131+Роддом!I131+УЗО!I131</f>
        <v>189254904.88</v>
      </c>
      <c r="P132" s="166">
        <f>'ГБ №1'!J131+БСМП!J131+ДГБ!J131+'ГП №1'!J131+'ГП №3'!J131+'Стом.'!J131+Роддом!J131+УЗО!J131</f>
        <v>242860128.11999995</v>
      </c>
      <c r="Q132" s="425"/>
    </row>
    <row r="133" spans="8:17" s="202" customFormat="1" ht="12.75" hidden="1">
      <c r="H133" s="173">
        <v>667387500</v>
      </c>
      <c r="I133" s="202">
        <v>9428900</v>
      </c>
      <c r="J133" s="202">
        <v>405472600</v>
      </c>
      <c r="K133" s="203">
        <v>252486000</v>
      </c>
      <c r="L133" s="203"/>
      <c r="N133" s="202">
        <v>3783998.62</v>
      </c>
      <c r="O133" s="231"/>
      <c r="P133" s="231"/>
      <c r="Q133" s="231"/>
    </row>
    <row r="134" spans="8:17" s="202" customFormat="1" ht="12.75">
      <c r="H134" s="204">
        <f>H133-H132</f>
        <v>27372700</v>
      </c>
      <c r="I134" s="204">
        <f>I133-I132</f>
        <v>0</v>
      </c>
      <c r="J134" s="204">
        <f>J133-J132</f>
        <v>18243400</v>
      </c>
      <c r="K134" s="203">
        <f>K133-K132</f>
        <v>9129300</v>
      </c>
      <c r="L134" s="203"/>
      <c r="M134" s="204"/>
      <c r="N134" s="204"/>
      <c r="O134" s="204"/>
      <c r="P134" s="204"/>
      <c r="Q134" s="204"/>
    </row>
    <row r="135" spans="8:12" s="202" customFormat="1" ht="12.75">
      <c r="H135" s="173"/>
      <c r="K135" s="203"/>
      <c r="L135" s="203"/>
    </row>
    <row r="136" spans="2:12" ht="16.5">
      <c r="B136" s="328" t="s">
        <v>983</v>
      </c>
      <c r="C136" s="328"/>
      <c r="D136" s="328"/>
      <c r="E136" s="328"/>
      <c r="F136" s="328"/>
      <c r="G136" s="328"/>
      <c r="H136" s="329"/>
      <c r="I136" s="329" t="s">
        <v>954</v>
      </c>
      <c r="J136" s="328" t="s">
        <v>909</v>
      </c>
      <c r="K136" s="174"/>
      <c r="L136" s="174"/>
    </row>
    <row r="137" spans="2:10" ht="16.5">
      <c r="B137" s="328"/>
      <c r="C137" s="328"/>
      <c r="D137" s="328"/>
      <c r="E137" s="328"/>
      <c r="F137" s="328"/>
      <c r="G137" s="328"/>
      <c r="H137" s="328"/>
      <c r="I137" s="328"/>
      <c r="J137" s="328"/>
    </row>
    <row r="138" spans="2:10" ht="16.5">
      <c r="B138" s="328" t="s">
        <v>910</v>
      </c>
      <c r="C138" s="328"/>
      <c r="D138" s="328"/>
      <c r="E138" s="328"/>
      <c r="F138" s="328"/>
      <c r="G138" s="328"/>
      <c r="H138" s="329"/>
      <c r="I138" s="329"/>
      <c r="J138" s="328" t="s">
        <v>911</v>
      </c>
    </row>
    <row r="139" spans="2:10" ht="16.5">
      <c r="B139" s="328"/>
      <c r="C139" s="328"/>
      <c r="D139" s="328"/>
      <c r="E139" s="328"/>
      <c r="F139" s="328"/>
      <c r="G139" s="328"/>
      <c r="H139" s="328"/>
      <c r="I139" s="328"/>
      <c r="J139" s="328"/>
    </row>
    <row r="140" spans="2:10" ht="16.5">
      <c r="B140" s="328" t="s">
        <v>984</v>
      </c>
      <c r="C140" s="328"/>
      <c r="D140" s="328"/>
      <c r="E140" s="328"/>
      <c r="F140" s="328"/>
      <c r="G140" s="328"/>
      <c r="H140" s="329"/>
      <c r="I140" s="329"/>
      <c r="J140" s="328" t="s">
        <v>985</v>
      </c>
    </row>
    <row r="141" spans="2:10" ht="16.5">
      <c r="B141" s="328"/>
      <c r="C141" s="328"/>
      <c r="D141" s="328"/>
      <c r="E141" s="328"/>
      <c r="F141" s="328"/>
      <c r="G141" s="328"/>
      <c r="H141" s="328"/>
      <c r="I141" s="328"/>
      <c r="J141" s="328"/>
    </row>
    <row r="142" spans="2:7" ht="16.5">
      <c r="B142" s="328" t="s">
        <v>1006</v>
      </c>
      <c r="C142" s="328"/>
      <c r="D142" s="328"/>
      <c r="E142" s="328"/>
      <c r="F142" s="328"/>
      <c r="G142" s="328"/>
    </row>
    <row r="144" spans="2:7" ht="16.5">
      <c r="B144" s="328" t="s">
        <v>1007</v>
      </c>
      <c r="C144" s="328"/>
      <c r="D144" s="328"/>
      <c r="E144" s="328"/>
      <c r="F144" s="328"/>
      <c r="G144" s="328"/>
    </row>
    <row r="145" spans="2:10" ht="16.5">
      <c r="B145" s="328" t="s">
        <v>1008</v>
      </c>
      <c r="C145" s="328"/>
      <c r="D145" s="328"/>
      <c r="E145" s="328"/>
      <c r="F145" s="328"/>
      <c r="G145" s="328"/>
      <c r="H145" s="178"/>
      <c r="I145" s="178"/>
      <c r="J145" s="328" t="s">
        <v>1009</v>
      </c>
    </row>
  </sheetData>
  <sheetProtection/>
  <mergeCells count="18">
    <mergeCell ref="B11:P11"/>
    <mergeCell ref="B56:P56"/>
    <mergeCell ref="B64:P64"/>
    <mergeCell ref="A2:P2"/>
    <mergeCell ref="A3:P3"/>
    <mergeCell ref="A4:P4"/>
    <mergeCell ref="A5:P5"/>
    <mergeCell ref="A7:A9"/>
    <mergeCell ref="B7:B9"/>
    <mergeCell ref="C7:G7"/>
    <mergeCell ref="C8:C9"/>
    <mergeCell ref="D8:G8"/>
    <mergeCell ref="I8:L8"/>
    <mergeCell ref="H7:L7"/>
    <mergeCell ref="M7:Q7"/>
    <mergeCell ref="N8:Q8"/>
    <mergeCell ref="H8:H9"/>
    <mergeCell ref="M8:M9"/>
  </mergeCells>
  <printOptions/>
  <pageMargins left="0.5118110236220472" right="0.2755905511811024" top="0.46" bottom="0.38" header="0.2362204724409449" footer="0.15748031496062992"/>
  <pageSetup fitToHeight="2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145"/>
  <sheetViews>
    <sheetView zoomScalePageLayoutView="0" workbookViewId="0" topLeftCell="A64">
      <selection activeCell="B121" sqref="B121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3" width="13.375" style="0" customWidth="1"/>
    <col min="4" max="4" width="12.125" style="0" bestFit="1" customWidth="1"/>
    <col min="5" max="5" width="10.00390625" style="0" bestFit="1" customWidth="1"/>
    <col min="6" max="6" width="9.875" style="0" bestFit="1" customWidth="1"/>
    <col min="7" max="7" width="9.125" style="0" customWidth="1"/>
    <col min="8" max="8" width="13.25390625" style="0" customWidth="1"/>
    <col min="9" max="9" width="13.125" style="0" customWidth="1"/>
    <col min="10" max="10" width="14.375" style="0" bestFit="1" customWidth="1"/>
    <col min="11" max="11" width="13.875" style="157" bestFit="1" customWidth="1"/>
    <col min="12" max="12" width="13.875" style="157" customWidth="1"/>
    <col min="13" max="13" width="14.375" style="0" bestFit="1" customWidth="1"/>
    <col min="14" max="14" width="11.75390625" style="0" bestFit="1" customWidth="1"/>
    <col min="15" max="16" width="13.375" style="0" bestFit="1" customWidth="1"/>
    <col min="17" max="17" width="13.375" style="0" customWidth="1"/>
  </cols>
  <sheetData>
    <row r="1" ht="15" customHeight="1"/>
    <row r="2" spans="1:17" ht="16.5" customHeight="1">
      <c r="A2" s="527" t="s">
        <v>1004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419"/>
    </row>
    <row r="3" spans="1:17" ht="18.75">
      <c r="A3" s="527" t="s">
        <v>1005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419"/>
    </row>
    <row r="4" spans="1:17" ht="15.75">
      <c r="A4" s="528" t="s">
        <v>1079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420"/>
    </row>
    <row r="5" spans="1:17" ht="15.75">
      <c r="A5" s="529" t="s">
        <v>1064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421"/>
    </row>
    <row r="6" spans="1:17" ht="15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17" ht="33.75" customHeight="1">
      <c r="A7" s="511"/>
      <c r="B7" s="515" t="s">
        <v>914</v>
      </c>
      <c r="C7" s="515" t="s">
        <v>1080</v>
      </c>
      <c r="D7" s="515"/>
      <c r="E7" s="515"/>
      <c r="F7" s="515"/>
      <c r="G7" s="515"/>
      <c r="H7" s="515" t="s">
        <v>1076</v>
      </c>
      <c r="I7" s="515"/>
      <c r="J7" s="515"/>
      <c r="K7" s="515"/>
      <c r="L7" s="515"/>
      <c r="M7" s="515" t="s">
        <v>1077</v>
      </c>
      <c r="N7" s="515"/>
      <c r="O7" s="515"/>
      <c r="P7" s="515"/>
      <c r="Q7" s="515"/>
    </row>
    <row r="8" spans="1:17" ht="12.75">
      <c r="A8" s="511"/>
      <c r="B8" s="515"/>
      <c r="C8" s="515" t="s">
        <v>780</v>
      </c>
      <c r="D8" s="515" t="s">
        <v>1071</v>
      </c>
      <c r="E8" s="515"/>
      <c r="F8" s="515"/>
      <c r="G8" s="515"/>
      <c r="H8" s="515" t="s">
        <v>917</v>
      </c>
      <c r="I8" s="515" t="s">
        <v>918</v>
      </c>
      <c r="J8" s="515"/>
      <c r="K8" s="515"/>
      <c r="L8" s="515"/>
      <c r="M8" s="515" t="s">
        <v>917</v>
      </c>
      <c r="N8" s="515" t="s">
        <v>918</v>
      </c>
      <c r="O8" s="515"/>
      <c r="P8" s="515"/>
      <c r="Q8" s="515"/>
    </row>
    <row r="9" spans="1:17" ht="38.25">
      <c r="A9" s="511"/>
      <c r="B9" s="515"/>
      <c r="C9" s="515"/>
      <c r="D9" s="422" t="s">
        <v>1072</v>
      </c>
      <c r="E9" s="422" t="s">
        <v>1073</v>
      </c>
      <c r="F9" s="422" t="s">
        <v>1074</v>
      </c>
      <c r="G9" s="422" t="s">
        <v>1075</v>
      </c>
      <c r="H9" s="515"/>
      <c r="I9" s="422" t="s">
        <v>1072</v>
      </c>
      <c r="J9" s="422" t="s">
        <v>1073</v>
      </c>
      <c r="K9" s="422" t="s">
        <v>1074</v>
      </c>
      <c r="L9" s="422" t="s">
        <v>1075</v>
      </c>
      <c r="M9" s="515"/>
      <c r="N9" s="422" t="s">
        <v>1072</v>
      </c>
      <c r="O9" s="422" t="s">
        <v>1073</v>
      </c>
      <c r="P9" s="422" t="s">
        <v>1074</v>
      </c>
      <c r="Q9" s="422" t="s">
        <v>1075</v>
      </c>
    </row>
    <row r="10" spans="1:17" ht="12.7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2">
        <v>11</v>
      </c>
      <c r="L10" s="162">
        <v>12</v>
      </c>
      <c r="M10" s="161">
        <v>13</v>
      </c>
      <c r="N10" s="161">
        <v>14</v>
      </c>
      <c r="O10" s="161">
        <v>15</v>
      </c>
      <c r="P10" s="161">
        <v>16</v>
      </c>
      <c r="Q10" s="161">
        <v>17</v>
      </c>
    </row>
    <row r="11" spans="1:17" ht="30" customHeight="1" hidden="1">
      <c r="A11" s="161"/>
      <c r="B11" s="525" t="s">
        <v>1041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431"/>
    </row>
    <row r="12" spans="1:17" ht="20.25" customHeight="1" hidden="1">
      <c r="A12" s="161"/>
      <c r="B12" s="232" t="s">
        <v>1070</v>
      </c>
      <c r="C12" s="436">
        <f>SUM(D12:G12)</f>
        <v>777529.8</v>
      </c>
      <c r="D12" s="436">
        <v>37739.6</v>
      </c>
      <c r="E12" s="436">
        <v>308862.3</v>
      </c>
      <c r="F12" s="436">
        <v>430927.9</v>
      </c>
      <c r="G12" s="437"/>
      <c r="H12" s="165">
        <v>208294.9</v>
      </c>
      <c r="I12" s="165">
        <v>9428.9</v>
      </c>
      <c r="J12" s="165">
        <v>661.6</v>
      </c>
      <c r="K12" s="165">
        <v>198204.4</v>
      </c>
      <c r="L12" s="165"/>
      <c r="M12" s="165">
        <f>SUM(N12:P12)</f>
        <v>207537.9</v>
      </c>
      <c r="N12" s="165">
        <v>9049.6</v>
      </c>
      <c r="O12" s="165">
        <v>661.4</v>
      </c>
      <c r="P12" s="165">
        <v>197826.9</v>
      </c>
      <c r="Q12" s="165"/>
    </row>
    <row r="13" spans="1:17" s="158" customFormat="1" ht="89.25" hidden="1">
      <c r="A13" s="163" t="s">
        <v>922</v>
      </c>
      <c r="B13" s="164" t="s">
        <v>923</v>
      </c>
      <c r="C13" s="434" t="s">
        <v>550</v>
      </c>
      <c r="D13" s="434" t="s">
        <v>550</v>
      </c>
      <c r="E13" s="434" t="s">
        <v>550</v>
      </c>
      <c r="F13" s="434" t="s">
        <v>550</v>
      </c>
      <c r="G13" s="434" t="s">
        <v>550</v>
      </c>
      <c r="H13" s="165">
        <v>174789.2</v>
      </c>
      <c r="I13" s="165">
        <f>'ГБ №1'!D12+БСМП!D12+ДГБ!D12+'ГП №1'!D12+'ГП №3'!D12+'Стом.'!D12+Роддом!D12+УЗО!D12</f>
        <v>0</v>
      </c>
      <c r="J13" s="165">
        <f>'ГБ №1'!E12+БСМП!E12+ДГБ!E12+'ГП №1'!E12+'ГП №3'!E12+'Стом.'!E12+Роддом!E12+УЗО!E12</f>
        <v>0</v>
      </c>
      <c r="K13" s="165">
        <f>H13</f>
        <v>174789.2</v>
      </c>
      <c r="L13" s="165"/>
      <c r="M13" s="165">
        <v>174649.8</v>
      </c>
      <c r="N13" s="165">
        <f>'ГБ №1'!H12+БСМП!H12+ДГБ!H12+'ГП №1'!H12+'ГП №3'!H12+'Стом.'!H12+Роддом!H12+УЗО!H12</f>
        <v>0</v>
      </c>
      <c r="O13" s="165">
        <f>'ГБ №1'!I12+БСМП!I12+ДГБ!I12+'ГП №1'!I12+'ГП №3'!I12+'Стом.'!I12+Роддом!I12+УЗО!I12</f>
        <v>0</v>
      </c>
      <c r="P13" s="165">
        <f>M13</f>
        <v>174649.8</v>
      </c>
      <c r="Q13" s="165"/>
    </row>
    <row r="14" spans="1:17" s="170" customFormat="1" ht="25.5" hidden="1">
      <c r="A14" s="227" t="s">
        <v>924</v>
      </c>
      <c r="B14" s="252" t="s">
        <v>1066</v>
      </c>
      <c r="C14" s="434" t="s">
        <v>550</v>
      </c>
      <c r="D14" s="434" t="s">
        <v>550</v>
      </c>
      <c r="E14" s="434" t="s">
        <v>550</v>
      </c>
      <c r="F14" s="434" t="s">
        <v>550</v>
      </c>
      <c r="G14" s="434" t="s">
        <v>550</v>
      </c>
      <c r="H14" s="228">
        <f>K14</f>
        <v>81616.4</v>
      </c>
      <c r="I14" s="228">
        <f>'ГБ №1'!D13+БСМП!D13+ДГБ!D13+'ГП №1'!D13+'ГП №3'!D13+'Стом.'!D13+Роддом!D13+УЗО!D13</f>
        <v>0</v>
      </c>
      <c r="J14" s="228">
        <f>'ГБ №1'!E13+БСМП!E13+ДГБ!E13+'ГП №1'!E13+'ГП №3'!E13+'Стом.'!E13+Роддом!E13+УЗО!E13</f>
        <v>0</v>
      </c>
      <c r="K14" s="228">
        <v>81616.4</v>
      </c>
      <c r="L14" s="228"/>
      <c r="M14" s="228">
        <v>81542.3</v>
      </c>
      <c r="N14" s="228">
        <f>'ГБ №1'!H13+БСМП!H13+ДГБ!H13+'ГП №1'!H13+'ГП №3'!H13+'Стом.'!H13+Роддом!H13+УЗО!H13</f>
        <v>0</v>
      </c>
      <c r="O14" s="228">
        <f>'ГБ №1'!I13+БСМП!I13+ДГБ!I13+'ГП №1'!I13+'ГП №3'!I13+'Стом.'!I13+Роддом!I13+УЗО!I13</f>
        <v>0</v>
      </c>
      <c r="P14" s="228">
        <f>M14</f>
        <v>81542.3</v>
      </c>
      <c r="Q14" s="228"/>
    </row>
    <row r="15" spans="1:17" s="170" customFormat="1" ht="25.5" hidden="1">
      <c r="A15" s="227" t="s">
        <v>1067</v>
      </c>
      <c r="B15" s="252" t="s">
        <v>1068</v>
      </c>
      <c r="C15" s="434" t="s">
        <v>550</v>
      </c>
      <c r="D15" s="434" t="s">
        <v>550</v>
      </c>
      <c r="E15" s="434" t="s">
        <v>550</v>
      </c>
      <c r="F15" s="434" t="s">
        <v>550</v>
      </c>
      <c r="G15" s="434" t="s">
        <v>550</v>
      </c>
      <c r="H15" s="228">
        <f aca="true" t="shared" si="0" ref="H15:H22">K15</f>
        <v>81616400</v>
      </c>
      <c r="I15" s="228">
        <f>'ГБ №1'!D14+БСМП!D14+ДГБ!D14+'ГП №1'!D14+'ГП №3'!D14+'Стом.'!D14+Роддом!D14+УЗО!D14</f>
        <v>0</v>
      </c>
      <c r="J15" s="228">
        <f>'ГБ №1'!E14+БСМП!E14+ДГБ!E14+'ГП №1'!E14+'ГП №3'!E14+'Стом.'!E14+Роддом!E14+УЗО!E14</f>
        <v>0</v>
      </c>
      <c r="K15" s="228">
        <f>'ГБ №1'!F14+БСМП!F14+ДГБ!F14+'ГП №1'!F14+'ГП №3'!F14+'Стом.'!F14+Роддом!F14+УЗО!F14</f>
        <v>81616400</v>
      </c>
      <c r="L15" s="228"/>
      <c r="M15" s="228">
        <f>'ГБ №1'!G14+БСМП!G14+ДГБ!G14+'ГП №1'!G14+'ГП №3'!G14+'Стом.'!G14+Роддом!G14+УЗО!G14</f>
        <v>81542273.28</v>
      </c>
      <c r="N15" s="228">
        <f>'ГБ №1'!H14+БСМП!H14+ДГБ!H14+'ГП №1'!H14+'ГП №3'!H14+'Стом.'!H14+Роддом!H14+УЗО!H14</f>
        <v>0</v>
      </c>
      <c r="O15" s="228">
        <f>'ГБ №1'!I14+БСМП!I14+ДГБ!I14+'ГП №1'!I14+'ГП №3'!I14+'Стом.'!I14+Роддом!I14+УЗО!I14</f>
        <v>0</v>
      </c>
      <c r="P15" s="228">
        <f aca="true" t="shared" si="1" ref="P15:P22">M15</f>
        <v>81542273.28</v>
      </c>
      <c r="Q15" s="228"/>
    </row>
    <row r="16" spans="1:17" s="196" customFormat="1" ht="12.75" hidden="1">
      <c r="A16" s="192" t="s">
        <v>1069</v>
      </c>
      <c r="B16" s="239" t="s">
        <v>968</v>
      </c>
      <c r="C16" s="434" t="s">
        <v>550</v>
      </c>
      <c r="D16" s="434" t="s">
        <v>550</v>
      </c>
      <c r="E16" s="434" t="s">
        <v>550</v>
      </c>
      <c r="F16" s="434" t="s">
        <v>550</v>
      </c>
      <c r="G16" s="434" t="s">
        <v>550</v>
      </c>
      <c r="H16" s="228">
        <f t="shared" si="0"/>
        <v>0</v>
      </c>
      <c r="I16" s="194">
        <f>'ГБ №1'!D15+БСМП!D15+ДГБ!D15+'ГП №1'!D15+'ГП №3'!D15+'Стом.'!D15+Роддом!D15+УЗО!D15</f>
        <v>0</v>
      </c>
      <c r="J16" s="194">
        <f>'ГБ №1'!E15+БСМП!E15+ДГБ!E15+'ГП №1'!E15+'ГП №3'!E15+'Стом.'!E15+Роддом!E15+УЗО!E15</f>
        <v>0</v>
      </c>
      <c r="K16" s="194">
        <f>'ГБ №1'!F15+БСМП!F15+ДГБ!F15+'ГП №1'!F15+'ГП №3'!F15+'Стом.'!F15+Роддом!F15+УЗО!F15</f>
        <v>0</v>
      </c>
      <c r="L16" s="194"/>
      <c r="M16" s="194">
        <f>'ГБ №1'!G15+БСМП!G15+ДГБ!G15+'ГП №1'!G15+'ГП №3'!G15+'Стом.'!G15+Роддом!G15+УЗО!G15</f>
        <v>0</v>
      </c>
      <c r="N16" s="194">
        <f>'ГБ №1'!H15+БСМП!H15+ДГБ!H15+'ГП №1'!H15+'ГП №3'!H15+'Стом.'!H15+Роддом!H15+УЗО!H15</f>
        <v>0</v>
      </c>
      <c r="O16" s="194">
        <f>'ГБ №1'!I15+БСМП!I15+ДГБ!I15+'ГП №1'!I15+'ГП №3'!I15+'Стом.'!I15+Роддом!I15+УЗО!I15</f>
        <v>0</v>
      </c>
      <c r="P16" s="228">
        <f t="shared" si="1"/>
        <v>0</v>
      </c>
      <c r="Q16" s="194"/>
    </row>
    <row r="17" spans="1:17" s="170" customFormat="1" ht="12.75" hidden="1">
      <c r="A17" s="418" t="s">
        <v>925</v>
      </c>
      <c r="B17" s="238" t="s">
        <v>926</v>
      </c>
      <c r="C17" s="434" t="s">
        <v>550</v>
      </c>
      <c r="D17" s="434" t="s">
        <v>550</v>
      </c>
      <c r="E17" s="434" t="s">
        <v>550</v>
      </c>
      <c r="F17" s="434" t="s">
        <v>550</v>
      </c>
      <c r="G17" s="434" t="s">
        <v>550</v>
      </c>
      <c r="H17" s="228">
        <f t="shared" si="0"/>
        <v>5149</v>
      </c>
      <c r="I17" s="169">
        <f>'ГБ №1'!D16+БСМП!D16+ДГБ!D16+'ГП №1'!D16+'ГП №3'!D16+'Стом.'!D16+Роддом!D16+УЗО!D16</f>
        <v>0</v>
      </c>
      <c r="J17" s="169">
        <f>'ГБ №1'!E16+БСМП!E16+ДГБ!E16+'ГП №1'!E16+'ГП №3'!E16+'Стом.'!E16+Роддом!E16+УЗО!E16</f>
        <v>0</v>
      </c>
      <c r="K17" s="169">
        <v>5149</v>
      </c>
      <c r="L17" s="169"/>
      <c r="M17" s="169">
        <v>5148.7</v>
      </c>
      <c r="N17" s="169">
        <f>'ГБ №1'!H16+БСМП!H16+ДГБ!H16+'ГП №1'!H16+'ГП №3'!H16+'Стом.'!H16+Роддом!H16+УЗО!H16</f>
        <v>0</v>
      </c>
      <c r="O17" s="169">
        <f>'ГБ №1'!I16+БСМП!I16+ДГБ!I16+'ГП №1'!I16+'ГП №3'!I16+'Стом.'!I16+Роддом!I16+УЗО!I16</f>
        <v>0</v>
      </c>
      <c r="P17" s="228">
        <f t="shared" si="1"/>
        <v>5148.7</v>
      </c>
      <c r="Q17" s="169"/>
    </row>
    <row r="18" spans="1:17" s="170" customFormat="1" ht="12.75" hidden="1">
      <c r="A18" s="418" t="s">
        <v>927</v>
      </c>
      <c r="B18" s="238" t="s">
        <v>957</v>
      </c>
      <c r="C18" s="434" t="s">
        <v>550</v>
      </c>
      <c r="D18" s="434" t="s">
        <v>550</v>
      </c>
      <c r="E18" s="434" t="s">
        <v>550</v>
      </c>
      <c r="F18" s="434" t="s">
        <v>550</v>
      </c>
      <c r="G18" s="434" t="s">
        <v>550</v>
      </c>
      <c r="H18" s="228">
        <f t="shared" si="0"/>
        <v>68331.1</v>
      </c>
      <c r="I18" s="169">
        <f>'ГБ №1'!D17+БСМП!D17+ДГБ!D17+'ГП №1'!D17+'ГП №3'!D17+'Стом.'!D17+Роддом!D17+УЗО!D17</f>
        <v>0</v>
      </c>
      <c r="J18" s="169">
        <f>'ГБ №1'!E17+БСМП!E17+ДГБ!E17+'ГП №1'!E17+'ГП №3'!E17+'Стом.'!E17+Роддом!E17+УЗО!E17</f>
        <v>0</v>
      </c>
      <c r="K18" s="169">
        <v>68331.1</v>
      </c>
      <c r="L18" s="169"/>
      <c r="M18" s="169">
        <v>68291</v>
      </c>
      <c r="N18" s="169">
        <f>'ГБ №1'!H17+БСМП!H17+ДГБ!H17+'ГП №1'!H17+'ГП №3'!H17+'Стом.'!H17+Роддом!H17+УЗО!H17</f>
        <v>0</v>
      </c>
      <c r="O18" s="169">
        <f>'ГБ №1'!I17+БСМП!I17+ДГБ!I17+'ГП №1'!I17+'ГП №3'!I17+'Стом.'!I17+Роддом!I17+УЗО!I17</f>
        <v>0</v>
      </c>
      <c r="P18" s="228">
        <f t="shared" si="1"/>
        <v>68291</v>
      </c>
      <c r="Q18" s="169"/>
    </row>
    <row r="19" spans="1:17" s="183" customFormat="1" ht="12.75" hidden="1">
      <c r="A19" s="184" t="s">
        <v>955</v>
      </c>
      <c r="B19" s="185" t="s">
        <v>959</v>
      </c>
      <c r="C19" s="434" t="s">
        <v>550</v>
      </c>
      <c r="D19" s="434" t="s">
        <v>550</v>
      </c>
      <c r="E19" s="434" t="s">
        <v>550</v>
      </c>
      <c r="F19" s="434" t="s">
        <v>550</v>
      </c>
      <c r="G19" s="434" t="s">
        <v>550</v>
      </c>
      <c r="H19" s="228">
        <f t="shared" si="0"/>
        <v>67769600</v>
      </c>
      <c r="I19" s="169">
        <f>'ГБ №1'!D18+БСМП!D18+ДГБ!D18+'ГП №1'!D18+'ГП №3'!D18+'Стом.'!D18+Роддом!D18+УЗО!D18</f>
        <v>0</v>
      </c>
      <c r="J19" s="169">
        <f>'ГБ №1'!E18+БСМП!E18+ДГБ!E18+'ГП №1'!E18+'ГП №3'!E18+'Стом.'!E18+Роддом!E18+УЗО!E18</f>
        <v>0</v>
      </c>
      <c r="K19" s="169">
        <f>'ГБ №1'!F18+БСМП!F18+ДГБ!F18+'ГП №1'!F18+'ГП №3'!F18+'Стом.'!F18+Роддом!F18+УЗО!F18</f>
        <v>67769600</v>
      </c>
      <c r="L19" s="169"/>
      <c r="M19" s="169">
        <f>'ГБ №1'!G18+БСМП!G18+ДГБ!G18+'ГП №1'!G18+'ГП №3'!G18+'Стом.'!G18+Роддом!G18+УЗО!G18</f>
        <v>67729602.61</v>
      </c>
      <c r="N19" s="169">
        <f>'ГБ №1'!H18+БСМП!H18+ДГБ!H18+'ГП №1'!H18+'ГП №3'!H18+'Стом.'!H18+Роддом!H18+УЗО!H18</f>
        <v>0</v>
      </c>
      <c r="O19" s="169">
        <f>'ГБ №1'!I18+БСМП!I18+ДГБ!I18+'ГП №1'!I18+'ГП №3'!I18+'Стом.'!I18+Роддом!I18+УЗО!I18</f>
        <v>0</v>
      </c>
      <c r="P19" s="228">
        <f t="shared" si="1"/>
        <v>67729602.61</v>
      </c>
      <c r="Q19" s="169"/>
    </row>
    <row r="20" spans="1:17" s="190" customFormat="1" ht="12.75" hidden="1">
      <c r="A20" s="187" t="s">
        <v>956</v>
      </c>
      <c r="B20" s="239" t="s">
        <v>968</v>
      </c>
      <c r="C20" s="434" t="s">
        <v>550</v>
      </c>
      <c r="D20" s="434" t="s">
        <v>550</v>
      </c>
      <c r="E20" s="434" t="s">
        <v>550</v>
      </c>
      <c r="F20" s="434" t="s">
        <v>550</v>
      </c>
      <c r="G20" s="434" t="s">
        <v>550</v>
      </c>
      <c r="H20" s="228">
        <f t="shared" si="0"/>
        <v>561500</v>
      </c>
      <c r="I20" s="194">
        <f>'ГБ №1'!D19+БСМП!D19+ДГБ!D19+'ГП №1'!D19+'ГП №3'!D19+'Стом.'!D19+Роддом!D19+УЗО!D19</f>
        <v>0</v>
      </c>
      <c r="J20" s="194">
        <f>'ГБ №1'!E19+БСМП!E19+ДГБ!E19+'ГП №1'!E19+'ГП №3'!E19+'Стом.'!E19+Роддом!E19+УЗО!E19</f>
        <v>0</v>
      </c>
      <c r="K20" s="194">
        <f>'ГБ №1'!F19+БСМП!F19+ДГБ!F19+'ГП №1'!F19+'ГП №3'!F19+'Стом.'!F19+Роддом!F19+УЗО!F19</f>
        <v>561500</v>
      </c>
      <c r="L20" s="194"/>
      <c r="M20" s="194">
        <f>'ГБ №1'!G19+БСМП!G19+ДГБ!G19+'ГП №1'!G19+'ГП №3'!G19+'Стом.'!G19+Роддом!G19+УЗО!G19</f>
        <v>561370</v>
      </c>
      <c r="N20" s="194">
        <f>'ГБ №1'!H19+БСМП!H19+ДГБ!H19+'ГП №1'!H19+'ГП №3'!H19+'Стом.'!H19+Роддом!H19+УЗО!H19</f>
        <v>0</v>
      </c>
      <c r="O20" s="194">
        <f>'ГБ №1'!I19+БСМП!I19+ДГБ!I19+'ГП №1'!I19+'ГП №3'!I19+'Стом.'!I19+Роддом!I19+УЗО!I19</f>
        <v>0</v>
      </c>
      <c r="P20" s="228">
        <f t="shared" si="1"/>
        <v>561370</v>
      </c>
      <c r="Q20" s="194"/>
    </row>
    <row r="21" spans="1:17" s="170" customFormat="1" ht="25.5" hidden="1">
      <c r="A21" s="418" t="s">
        <v>928</v>
      </c>
      <c r="B21" s="238" t="s">
        <v>1023</v>
      </c>
      <c r="C21" s="434" t="s">
        <v>550</v>
      </c>
      <c r="D21" s="434" t="s">
        <v>550</v>
      </c>
      <c r="E21" s="434" t="s">
        <v>550</v>
      </c>
      <c r="F21" s="434" t="s">
        <v>550</v>
      </c>
      <c r="G21" s="434" t="s">
        <v>550</v>
      </c>
      <c r="H21" s="228">
        <f t="shared" si="0"/>
        <v>16732.6</v>
      </c>
      <c r="I21" s="169">
        <f>'ГБ №1'!D20+БСМП!D20+ДГБ!D20+'ГП №1'!D20+'ГП №3'!D20+'Стом.'!D20+Роддом!D20+УЗО!D20</f>
        <v>0</v>
      </c>
      <c r="J21" s="169">
        <f>'ГБ №1'!E20+БСМП!E20+ДГБ!E20+'ГП №1'!E20+'ГП №3'!E20+'Стом.'!E20+Роддом!E20+УЗО!E20</f>
        <v>0</v>
      </c>
      <c r="K21" s="169">
        <v>16732.6</v>
      </c>
      <c r="L21" s="169"/>
      <c r="M21" s="169">
        <v>16708</v>
      </c>
      <c r="N21" s="169">
        <f>'ГБ №1'!H20+БСМП!H20+ДГБ!H20+'ГП №1'!H20+'ГП №3'!H20+'Стом.'!H20+Роддом!H20+УЗО!H20</f>
        <v>0</v>
      </c>
      <c r="O21" s="169">
        <f>'ГБ №1'!I20+БСМП!I20+ДГБ!I20+'ГП №1'!I20+'ГП №3'!I20+'Стом.'!I20+Роддом!I20+УЗО!I20</f>
        <v>0</v>
      </c>
      <c r="P21" s="228">
        <f t="shared" si="1"/>
        <v>16708</v>
      </c>
      <c r="Q21" s="169"/>
    </row>
    <row r="22" spans="1:17" s="170" customFormat="1" ht="25.5" hidden="1">
      <c r="A22" s="418" t="s">
        <v>929</v>
      </c>
      <c r="B22" s="240" t="s">
        <v>960</v>
      </c>
      <c r="C22" s="434" t="s">
        <v>550</v>
      </c>
      <c r="D22" s="434" t="s">
        <v>550</v>
      </c>
      <c r="E22" s="434" t="s">
        <v>550</v>
      </c>
      <c r="F22" s="434" t="s">
        <v>550</v>
      </c>
      <c r="G22" s="434" t="s">
        <v>550</v>
      </c>
      <c r="H22" s="228">
        <f t="shared" si="0"/>
        <v>2960.1</v>
      </c>
      <c r="I22" s="169">
        <f>'ГБ №1'!D21+БСМП!D21+ДГБ!D21+'ГП №1'!D21+'ГП №3'!D21+'Стом.'!D21+Роддом!D21+УЗО!D21</f>
        <v>0</v>
      </c>
      <c r="J22" s="169">
        <f>'ГБ №1'!E21+БСМП!E21+ДГБ!E21+'ГП №1'!E21+'ГП №3'!E21+'Стом.'!E21+Роддом!E21+УЗО!E21</f>
        <v>0</v>
      </c>
      <c r="K22" s="169">
        <v>2960.1</v>
      </c>
      <c r="L22" s="169"/>
      <c r="M22" s="169">
        <v>2959.8</v>
      </c>
      <c r="N22" s="169">
        <f>'ГБ №1'!H21+БСМП!H21+ДГБ!H21+'ГП №1'!H21+'ГП №3'!H21+'Стом.'!H21+Роддом!H21+УЗО!H21</f>
        <v>0</v>
      </c>
      <c r="O22" s="169">
        <f>'ГБ №1'!I21+БСМП!I21+ДГБ!I21+'ГП №1'!I21+'ГП №3'!I21+'Стом.'!I21+Роддом!I21+УЗО!I21</f>
        <v>0</v>
      </c>
      <c r="P22" s="228">
        <f t="shared" si="1"/>
        <v>2959.8</v>
      </c>
      <c r="Q22" s="169"/>
    </row>
    <row r="23" spans="1:17" s="183" customFormat="1" ht="25.5" hidden="1">
      <c r="A23" s="179" t="s">
        <v>961</v>
      </c>
      <c r="B23" s="241" t="s">
        <v>958</v>
      </c>
      <c r="C23" s="434" t="s">
        <v>550</v>
      </c>
      <c r="D23" s="434" t="s">
        <v>550</v>
      </c>
      <c r="E23" s="434" t="s">
        <v>550</v>
      </c>
      <c r="F23" s="434" t="s">
        <v>550</v>
      </c>
      <c r="G23" s="434" t="s">
        <v>550</v>
      </c>
      <c r="H23" s="169">
        <f>'ГБ №1'!C22+БСМП!C22+ДГБ!C22+'ГП №1'!C22+'ГП №3'!C22+'Стом.'!C22+Роддом!C22+УЗО!C22</f>
        <v>2880800</v>
      </c>
      <c r="I23" s="169">
        <f>'ГБ №1'!D22+БСМП!D22+ДГБ!D22+'ГП №1'!D22+'ГП №3'!D22+'Стом.'!D22+Роддом!D22+УЗО!D22</f>
        <v>0</v>
      </c>
      <c r="J23" s="169">
        <f>'ГБ №1'!E22+БСМП!E22+ДГБ!E22+'ГП №1'!E22+'ГП №3'!E22+'Стом.'!E22+Роддом!E22+УЗО!E22</f>
        <v>0</v>
      </c>
      <c r="K23" s="169">
        <f>'ГБ №1'!F22+БСМП!F22+ДГБ!F22+'ГП №1'!F22+'ГП №3'!F22+'Стом.'!F22+Роддом!F22+УЗО!F22</f>
        <v>2880800</v>
      </c>
      <c r="L23" s="169"/>
      <c r="M23" s="169">
        <f>'ГБ №1'!G22+БСМП!G22+ДГБ!G22+'ГП №1'!G22+'ГП №3'!G22+'Стом.'!G22+Роддом!G22+УЗО!G22</f>
        <v>2880567.33</v>
      </c>
      <c r="N23" s="169">
        <f>'ГБ №1'!H22+БСМП!H22+ДГБ!H22+'ГП №1'!H22+'ГП №3'!H22+'Стом.'!H22+Роддом!H22+УЗО!H22</f>
        <v>0</v>
      </c>
      <c r="O23" s="169">
        <f>'ГБ №1'!I22+БСМП!I22+ДГБ!I22+'ГП №1'!I22+'ГП №3'!I22+'Стом.'!I22+Роддом!I22+УЗО!I22</f>
        <v>0</v>
      </c>
      <c r="P23" s="169">
        <f>'ГБ №1'!J22+БСМП!J22+ДГБ!J22+'ГП №1'!J22+'ГП №3'!J22+'Стом.'!J22+Роддом!J22+УЗО!J22</f>
        <v>2880567.33</v>
      </c>
      <c r="Q23" s="169"/>
    </row>
    <row r="24" spans="1:17" s="190" customFormat="1" ht="12.75" hidden="1">
      <c r="A24" s="187" t="s">
        <v>962</v>
      </c>
      <c r="B24" s="242" t="s">
        <v>968</v>
      </c>
      <c r="C24" s="434" t="s">
        <v>550</v>
      </c>
      <c r="D24" s="434" t="s">
        <v>550</v>
      </c>
      <c r="E24" s="434" t="s">
        <v>550</v>
      </c>
      <c r="F24" s="434" t="s">
        <v>550</v>
      </c>
      <c r="G24" s="434" t="s">
        <v>550</v>
      </c>
      <c r="H24" s="194">
        <f>'ГБ №1'!C23+БСМП!C23+ДГБ!C23+'ГП №1'!C23+'ГП №3'!C23+'Стом.'!C23+Роддом!C23+УЗО!C23</f>
        <v>79300</v>
      </c>
      <c r="I24" s="194">
        <f>'ГБ №1'!D23+БСМП!D23+ДГБ!D23+'ГП №1'!D23+'ГП №3'!D23+'Стом.'!D23+Роддом!D23+УЗО!D23</f>
        <v>0</v>
      </c>
      <c r="J24" s="194">
        <f>'ГБ №1'!E23+БСМП!E23+ДГБ!E23+'ГП №1'!E23+'ГП №3'!E23+'Стом.'!E23+Роддом!E23+УЗО!E23</f>
        <v>0</v>
      </c>
      <c r="K24" s="194">
        <f>'ГБ №1'!F23+БСМП!F23+ДГБ!F23+'ГП №1'!F23+'ГП №3'!F23+'Стом.'!F23+Роддом!F23+УЗО!F23</f>
        <v>79300</v>
      </c>
      <c r="L24" s="194"/>
      <c r="M24" s="194">
        <f>'ГБ №1'!G23+БСМП!G23+ДГБ!G23+'ГП №1'!G23+'ГП №3'!G23+'Стом.'!G23+Роддом!G23+УЗО!G23</f>
        <v>79223.13</v>
      </c>
      <c r="N24" s="194">
        <f>'ГБ №1'!H23+БСМП!H23+ДГБ!H23+'ГП №1'!H23+'ГП №3'!H23+'Стом.'!H23+Роддом!H23+УЗО!H23</f>
        <v>0</v>
      </c>
      <c r="O24" s="194">
        <f>'ГБ №1'!I23+БСМП!I23+ДГБ!I23+'ГП №1'!I23+'ГП №3'!I23+'Стом.'!I23+Роддом!I23+УЗО!I23</f>
        <v>0</v>
      </c>
      <c r="P24" s="194">
        <f>'ГБ №1'!J23+БСМП!J23+ДГБ!J23+'ГП №1'!J23+'ГП №3'!J23+'Стом.'!J23+Роддом!J23+УЗО!J23</f>
        <v>79223.13</v>
      </c>
      <c r="Q24" s="194"/>
    </row>
    <row r="25" spans="1:17" s="158" customFormat="1" ht="25.5" hidden="1">
      <c r="A25" s="163" t="s">
        <v>930</v>
      </c>
      <c r="B25" s="243" t="s">
        <v>931</v>
      </c>
      <c r="C25" s="434" t="s">
        <v>550</v>
      </c>
      <c r="D25" s="434" t="s">
        <v>550</v>
      </c>
      <c r="E25" s="434" t="s">
        <v>550</v>
      </c>
      <c r="F25" s="434" t="s">
        <v>550</v>
      </c>
      <c r="G25" s="434" t="s">
        <v>550</v>
      </c>
      <c r="H25" s="165">
        <f>K25</f>
        <v>2127.3</v>
      </c>
      <c r="I25" s="165">
        <f>'ГБ №1'!D24+БСМП!D24+ДГБ!D24+'ГП №1'!D24+'ГП №3'!D24+'Стом.'!D24+Роддом!D24+УЗО!D24</f>
        <v>0</v>
      </c>
      <c r="J25" s="165">
        <f>'ГБ №1'!E24+БСМП!E24+ДГБ!E24+'ГП №1'!E24+'ГП №3'!E24+'Стом.'!E24+Роддом!E24+УЗО!E24</f>
        <v>0</v>
      </c>
      <c r="K25" s="165">
        <v>2127.3</v>
      </c>
      <c r="L25" s="165"/>
      <c r="M25" s="165">
        <v>2126.8</v>
      </c>
      <c r="N25" s="165">
        <f>'ГБ №1'!H24+БСМП!H24+ДГБ!H24+'ГП №1'!H24+'ГП №3'!H24+'Стом.'!H24+Роддом!H24+УЗО!H24</f>
        <v>0</v>
      </c>
      <c r="O25" s="165">
        <f>'ГБ №1'!I24+БСМП!I24+ДГБ!I24+'ГП №1'!I24+'ГП №3'!I24+'Стом.'!I24+Роддом!I24+УЗО!I24</f>
        <v>0</v>
      </c>
      <c r="P25" s="165">
        <f>M25</f>
        <v>2126.8</v>
      </c>
      <c r="Q25" s="165"/>
    </row>
    <row r="26" spans="1:17" s="170" customFormat="1" ht="76.5" hidden="1">
      <c r="A26" s="418" t="s">
        <v>932</v>
      </c>
      <c r="B26" s="240" t="s">
        <v>934</v>
      </c>
      <c r="C26" s="434" t="s">
        <v>550</v>
      </c>
      <c r="D26" s="434" t="s">
        <v>550</v>
      </c>
      <c r="E26" s="434" t="s">
        <v>550</v>
      </c>
      <c r="F26" s="434" t="s">
        <v>550</v>
      </c>
      <c r="G26" s="434" t="s">
        <v>550</v>
      </c>
      <c r="H26" s="169">
        <f>K26</f>
        <v>1404.9</v>
      </c>
      <c r="I26" s="169">
        <f>'ГБ №1'!D25+БСМП!D25+ДГБ!D25+'ГП №1'!D25+'ГП №3'!D25+'Стом.'!D25+Роддом!D25+УЗО!D25</f>
        <v>0</v>
      </c>
      <c r="J26" s="169">
        <f>'ГБ №1'!E25+БСМП!E25+ДГБ!E25+'ГП №1'!E25+'ГП №3'!E25+'Стом.'!E25+Роддом!E25+УЗО!E25</f>
        <v>0</v>
      </c>
      <c r="K26" s="169">
        <v>1404.9</v>
      </c>
      <c r="L26" s="169"/>
      <c r="M26" s="169">
        <v>1404.6</v>
      </c>
      <c r="N26" s="169">
        <f>'ГБ №1'!H25+БСМП!H25+ДГБ!H25+'ГП №1'!H25+'ГП №3'!H25+'Стом.'!H25+Роддом!H25+УЗО!H25</f>
        <v>0</v>
      </c>
      <c r="O26" s="169">
        <f>'ГБ №1'!I25+БСМП!I25+ДГБ!I25+'ГП №1'!I25+'ГП №3'!I25+'Стом.'!I25+Роддом!I25+УЗО!I25</f>
        <v>0</v>
      </c>
      <c r="P26" s="169">
        <f>M26</f>
        <v>1404.6</v>
      </c>
      <c r="Q26" s="169"/>
    </row>
    <row r="27" spans="1:17" s="170" customFormat="1" ht="12.75" hidden="1">
      <c r="A27" s="418" t="s">
        <v>933</v>
      </c>
      <c r="B27" s="240" t="s">
        <v>963</v>
      </c>
      <c r="C27" s="434" t="s">
        <v>550</v>
      </c>
      <c r="D27" s="434" t="s">
        <v>550</v>
      </c>
      <c r="E27" s="434" t="s">
        <v>550</v>
      </c>
      <c r="F27" s="434" t="s">
        <v>550</v>
      </c>
      <c r="G27" s="434" t="s">
        <v>550</v>
      </c>
      <c r="H27" s="169">
        <f>K27</f>
        <v>465.5</v>
      </c>
      <c r="I27" s="169">
        <f>'ГБ №1'!D26+БСМП!D26+ДГБ!D26+'ГП №1'!D26+'ГП №3'!D26+'Стом.'!D26+Роддом!D26+УЗО!D26</f>
        <v>0</v>
      </c>
      <c r="J27" s="169">
        <f>'ГБ №1'!E26+БСМП!E26+ДГБ!E26+'ГП №1'!E26+'ГП №3'!E26+'Стом.'!E26+Роддом!E26+УЗО!E26</f>
        <v>0</v>
      </c>
      <c r="K27" s="169">
        <v>465.5</v>
      </c>
      <c r="L27" s="169"/>
      <c r="M27" s="169">
        <v>465.3</v>
      </c>
      <c r="N27" s="169">
        <f>'ГБ №1'!H26+БСМП!H26+ДГБ!H26+'ГП №1'!H26+'ГП №3'!H26+'Стом.'!H26+Роддом!H26+УЗО!H26</f>
        <v>0</v>
      </c>
      <c r="O27" s="169">
        <f>'ГБ №1'!I26+БСМП!I26+ДГБ!I26+'ГП №1'!I26+'ГП №3'!I26+'Стом.'!I26+Роддом!I26+УЗО!I26</f>
        <v>0</v>
      </c>
      <c r="P27" s="169">
        <f>M27</f>
        <v>465.3</v>
      </c>
      <c r="Q27" s="169"/>
    </row>
    <row r="28" spans="1:17" s="190" customFormat="1" ht="12.75" hidden="1">
      <c r="A28" s="187" t="s">
        <v>1024</v>
      </c>
      <c r="B28" s="242" t="s">
        <v>968</v>
      </c>
      <c r="C28" s="434" t="s">
        <v>550</v>
      </c>
      <c r="D28" s="434" t="s">
        <v>550</v>
      </c>
      <c r="E28" s="434" t="s">
        <v>550</v>
      </c>
      <c r="F28" s="434" t="s">
        <v>550</v>
      </c>
      <c r="G28" s="434" t="s">
        <v>550</v>
      </c>
      <c r="H28" s="169">
        <f>K28</f>
        <v>453500</v>
      </c>
      <c r="I28" s="323">
        <f>'ГБ №1'!D27+БСМП!D27+ДГБ!D27+'ГП №1'!D27+'ГП №3'!D27+'Стом.'!D27+Роддом!D27+УЗО!D27</f>
        <v>0</v>
      </c>
      <c r="J28" s="323">
        <f>'ГБ №1'!E27+БСМП!E27+ДГБ!E27+'ГП №1'!E27+'ГП №3'!E27+'Стом.'!E27+Роддом!E27+УЗО!E27</f>
        <v>0</v>
      </c>
      <c r="K28" s="323">
        <f>'ГБ №1'!F27+БСМП!F27+ДГБ!F27+'ГП №1'!F27+'ГП №3'!F27+'Стом.'!F27+Роддом!F27+УЗО!F27</f>
        <v>453500</v>
      </c>
      <c r="L28" s="323"/>
      <c r="M28" s="323">
        <f>'ГБ №1'!G27+БСМП!G27+ДГБ!G27+'ГП №1'!G27+'ГП №3'!G27+'Стом.'!G27+Роддом!G27+УЗО!G27</f>
        <v>453370</v>
      </c>
      <c r="N28" s="323">
        <f>'ГБ №1'!H27+БСМП!H27+ДГБ!H27+'ГП №1'!H27+'ГП №3'!H27+'Стом.'!H27+Роддом!H27+УЗО!H27</f>
        <v>0</v>
      </c>
      <c r="O28" s="323">
        <f>'ГБ №1'!I27+БСМП!I27+ДГБ!I27+'ГП №1'!I27+'ГП №3'!I27+'Стом.'!I27+Роддом!I27+УЗО!I27</f>
        <v>0</v>
      </c>
      <c r="P28" s="169">
        <f>M28</f>
        <v>453370</v>
      </c>
      <c r="Q28" s="323"/>
    </row>
    <row r="29" spans="1:17" s="170" customFormat="1" ht="51" hidden="1">
      <c r="A29" s="418" t="s">
        <v>935</v>
      </c>
      <c r="B29" s="240" t="s">
        <v>936</v>
      </c>
      <c r="C29" s="434" t="s">
        <v>550</v>
      </c>
      <c r="D29" s="434" t="s">
        <v>550</v>
      </c>
      <c r="E29" s="434" t="s">
        <v>550</v>
      </c>
      <c r="F29" s="434" t="s">
        <v>550</v>
      </c>
      <c r="G29" s="434" t="s">
        <v>550</v>
      </c>
      <c r="H29" s="169">
        <f>K29</f>
        <v>256.9</v>
      </c>
      <c r="I29" s="169">
        <f>'ГБ №1'!D28+БСМП!D28+ДГБ!D28+'ГП №1'!D28+'ГП №3'!D28+'Стом.'!D28+Роддом!D28+УЗО!D28</f>
        <v>0</v>
      </c>
      <c r="J29" s="169">
        <f>'ГБ №1'!E28+БСМП!E28+ДГБ!E28+'ГП №1'!E28+'ГП №3'!E28+'Стом.'!E28+Роддом!E28+УЗО!E28</f>
        <v>0</v>
      </c>
      <c r="K29" s="169">
        <v>256.9</v>
      </c>
      <c r="L29" s="169"/>
      <c r="M29" s="169">
        <v>256.9</v>
      </c>
      <c r="N29" s="169">
        <f>'ГБ №1'!H28+БСМП!H28+ДГБ!H28+'ГП №1'!H28+'ГП №3'!H28+'Стом.'!H28+Роддом!H28+УЗО!H28</f>
        <v>0</v>
      </c>
      <c r="O29" s="169">
        <f>'ГБ №1'!I28+БСМП!I28+ДГБ!I28+'ГП №1'!I28+'ГП №3'!I28+'Стом.'!I28+Роддом!I28+УЗО!I28</f>
        <v>0</v>
      </c>
      <c r="P29" s="169">
        <f>M29</f>
        <v>256.9</v>
      </c>
      <c r="Q29" s="169"/>
    </row>
    <row r="30" spans="1:17" s="170" customFormat="1" ht="12.75" hidden="1">
      <c r="A30" s="418" t="s">
        <v>1025</v>
      </c>
      <c r="B30" s="240" t="s">
        <v>937</v>
      </c>
      <c r="C30" s="434" t="s">
        <v>550</v>
      </c>
      <c r="D30" s="434" t="s">
        <v>550</v>
      </c>
      <c r="E30" s="434" t="s">
        <v>550</v>
      </c>
      <c r="F30" s="434" t="s">
        <v>550</v>
      </c>
      <c r="G30" s="434" t="s">
        <v>550</v>
      </c>
      <c r="H30" s="169">
        <f>'ГБ №1'!C29+БСМП!C29+ДГБ!C29+'ГП №1'!C29+'ГП №3'!C29+'Стом.'!C29+Роддом!C29+УЗО!C29</f>
        <v>256900</v>
      </c>
      <c r="I30" s="169">
        <f>'ГБ №1'!D29+БСМП!D29+ДГБ!D29+'ГП №1'!D29+'ГП №3'!D29+'Стом.'!D29+Роддом!D29+УЗО!D29</f>
        <v>0</v>
      </c>
      <c r="J30" s="169">
        <f>'ГБ №1'!E29+БСМП!E29+ДГБ!E29+'ГП №1'!E29+'ГП №3'!E29+'Стом.'!E29+Роддом!E29+УЗО!E29</f>
        <v>0</v>
      </c>
      <c r="K30" s="169">
        <f>'ГБ №1'!F29+БСМП!F29+ДГБ!F29+'ГП №1'!F29+'ГП №3'!F29+'Стом.'!F29+Роддом!F29+УЗО!F29</f>
        <v>256900</v>
      </c>
      <c r="L30" s="169"/>
      <c r="M30" s="169">
        <f>'ГБ №1'!G29+БСМП!G29+ДГБ!G29+'ГП №1'!G29+'ГП №3'!G29+'Стом.'!G29+Роддом!G29+УЗО!G29</f>
        <v>256900</v>
      </c>
      <c r="N30" s="169">
        <f>'ГБ №1'!H29+БСМП!H29+ДГБ!H29+'ГП №1'!H29+'ГП №3'!H29+'Стом.'!H29+Роддом!H29+УЗО!H29</f>
        <v>0</v>
      </c>
      <c r="O30" s="169">
        <f>'ГБ №1'!I29+БСМП!I29+ДГБ!I29+'ГП №1'!I29+'ГП №3'!I29+'Стом.'!I29+Роддом!I29+УЗО!I29</f>
        <v>0</v>
      </c>
      <c r="P30" s="169">
        <f>'ГБ №1'!J29+БСМП!J29+ДГБ!J29+'ГП №1'!J29+'ГП №3'!J29+'Стом.'!J29+Роддом!J29+УЗО!J29</f>
        <v>256900</v>
      </c>
      <c r="Q30" s="169"/>
    </row>
    <row r="31" spans="1:17" s="158" customFormat="1" ht="26.25" hidden="1">
      <c r="A31" s="171">
        <v>3</v>
      </c>
      <c r="B31" s="432" t="s">
        <v>938</v>
      </c>
      <c r="C31" s="434" t="s">
        <v>550</v>
      </c>
      <c r="D31" s="434" t="s">
        <v>550</v>
      </c>
      <c r="E31" s="434" t="s">
        <v>550</v>
      </c>
      <c r="F31" s="434" t="s">
        <v>550</v>
      </c>
      <c r="G31" s="434" t="s">
        <v>550</v>
      </c>
      <c r="H31" s="165">
        <v>16144.7</v>
      </c>
      <c r="I31" s="165">
        <v>9428.9</v>
      </c>
      <c r="J31" s="165">
        <v>661.6</v>
      </c>
      <c r="K31" s="165">
        <v>6054.2</v>
      </c>
      <c r="L31" s="165"/>
      <c r="M31" s="165">
        <v>15601.6</v>
      </c>
      <c r="N31" s="165">
        <v>9049.6</v>
      </c>
      <c r="O31" s="165">
        <v>661.4</v>
      </c>
      <c r="P31" s="165">
        <v>5890.6</v>
      </c>
      <c r="Q31" s="165"/>
    </row>
    <row r="32" spans="1:17" s="170" customFormat="1" ht="25.5" hidden="1">
      <c r="A32" s="418" t="s">
        <v>1026</v>
      </c>
      <c r="B32" s="246" t="s">
        <v>939</v>
      </c>
      <c r="C32" s="434" t="s">
        <v>550</v>
      </c>
      <c r="D32" s="434" t="s">
        <v>550</v>
      </c>
      <c r="E32" s="434" t="s">
        <v>550</v>
      </c>
      <c r="F32" s="434" t="s">
        <v>550</v>
      </c>
      <c r="G32" s="434" t="s">
        <v>550</v>
      </c>
      <c r="H32" s="169">
        <v>2612.5</v>
      </c>
      <c r="I32" s="169">
        <f>'ГБ №1'!D31+БСМП!D31+ДГБ!D31+'ГП №1'!D31+'ГП №3'!D31+'Стом.'!D31+Роддом!D31+УЗО!D31</f>
        <v>0</v>
      </c>
      <c r="J32" s="169">
        <v>661.6</v>
      </c>
      <c r="K32" s="169">
        <v>1950.9</v>
      </c>
      <c r="L32" s="169"/>
      <c r="M32" s="169">
        <v>2467.7</v>
      </c>
      <c r="N32" s="169">
        <f>'ГБ №1'!H31+БСМП!H31+ДГБ!H31+'ГП №1'!H31+'ГП №3'!H31+'Стом.'!H31+Роддом!H31+УЗО!H31</f>
        <v>0</v>
      </c>
      <c r="O32" s="169">
        <v>661.4</v>
      </c>
      <c r="P32" s="169">
        <v>1806.3</v>
      </c>
      <c r="Q32" s="169"/>
    </row>
    <row r="33" spans="1:17" s="183" customFormat="1" ht="25.5" hidden="1">
      <c r="A33" s="179" t="s">
        <v>1027</v>
      </c>
      <c r="B33" s="241" t="s">
        <v>940</v>
      </c>
      <c r="C33" s="434" t="s">
        <v>550</v>
      </c>
      <c r="D33" s="434" t="s">
        <v>550</v>
      </c>
      <c r="E33" s="434" t="s">
        <v>550</v>
      </c>
      <c r="F33" s="434" t="s">
        <v>550</v>
      </c>
      <c r="G33" s="434" t="s">
        <v>550</v>
      </c>
      <c r="H33" s="169">
        <f>'ГБ №1'!C32+БСМП!C32+ДГБ!C32+'ГП №1'!C32+'ГП №3'!C32+'Стом.'!C32+Роддом!C32+УЗО!C32</f>
        <v>1440400</v>
      </c>
      <c r="I33" s="169">
        <f>'ГБ №1'!D32+БСМП!D32+ДГБ!D32+'ГП №1'!D32+'ГП №3'!D32+'Стом.'!D32+Роддом!D32+УЗО!D32</f>
        <v>0</v>
      </c>
      <c r="J33" s="169">
        <f>'ГБ №1'!E32+БСМП!E32+ДГБ!E32+'ГП №1'!E32+'ГП №3'!E32+'Стом.'!E32+Роддом!E32+УЗО!E32</f>
        <v>358800</v>
      </c>
      <c r="K33" s="169">
        <f>'ГБ №1'!F32+БСМП!F32+ДГБ!F32+'ГП №1'!F32+'ГП №3'!F32+'Стом.'!F32+Роддом!F32+УЗО!F32</f>
        <v>1081600</v>
      </c>
      <c r="L33" s="169"/>
      <c r="M33" s="169">
        <f>'ГБ №1'!G32+БСМП!G32+ДГБ!G32+'ГП №1'!G32+'ГП №3'!G32+'Стом.'!G32+Роддом!G32+УЗО!G32</f>
        <v>1347423.7</v>
      </c>
      <c r="N33" s="169">
        <f>'ГБ №1'!H32+БСМП!H32+ДГБ!H32+'ГП №1'!H32+'ГП №3'!H32+'Стом.'!H32+Роддом!H32+УЗО!H32</f>
        <v>0</v>
      </c>
      <c r="O33" s="169">
        <f>'ГБ №1'!I32+БСМП!I32+ДГБ!I32+'ГП №1'!I32+'ГП №3'!I32+'Стом.'!I32+Роддом!I32+УЗО!I32</f>
        <v>358708</v>
      </c>
      <c r="P33" s="169">
        <f>'ГБ №1'!J32+БСМП!J32+ДГБ!J32+'ГП №1'!J32+'ГП №3'!J32+'Стом.'!J32+Роддом!J32+УЗО!J32</f>
        <v>988715.7</v>
      </c>
      <c r="Q33" s="169"/>
    </row>
    <row r="34" spans="1:17" s="183" customFormat="1" ht="25.5" hidden="1">
      <c r="A34" s="179" t="s">
        <v>1028</v>
      </c>
      <c r="B34" s="241" t="s">
        <v>941</v>
      </c>
      <c r="C34" s="434" t="s">
        <v>550</v>
      </c>
      <c r="D34" s="434" t="s">
        <v>550</v>
      </c>
      <c r="E34" s="434" t="s">
        <v>550</v>
      </c>
      <c r="F34" s="434" t="s">
        <v>550</v>
      </c>
      <c r="G34" s="434" t="s">
        <v>550</v>
      </c>
      <c r="H34" s="169">
        <f>'ГБ №1'!C33+БСМП!C33+ДГБ!C33+'ГП №1'!C33+'ГП №3'!C33+'Стом.'!C33+Роддом!C33+УЗО!C33</f>
        <v>1172100</v>
      </c>
      <c r="I34" s="169">
        <f>'ГБ №1'!D33+БСМП!D33+ДГБ!D33+'ГП №1'!D33+'ГП №3'!D33+'Стом.'!D33+Роддом!D33+УЗО!D33</f>
        <v>0</v>
      </c>
      <c r="J34" s="169">
        <f>'ГБ №1'!E33+БСМП!E33+ДГБ!E33+'ГП №1'!E33+'ГП №3'!E33+'Стом.'!E33+Роддом!E33+УЗО!E33</f>
        <v>302800</v>
      </c>
      <c r="K34" s="169">
        <f>'ГБ №1'!F33+БСМП!F33+ДГБ!F33+'ГП №1'!F33+'ГП №3'!F33+'Стом.'!F33+Роддом!F33+УЗО!F33</f>
        <v>869300</v>
      </c>
      <c r="L34" s="169"/>
      <c r="M34" s="169">
        <f>'ГБ №1'!G33+БСМП!G33+ДГБ!G33+'ГП №1'!G33+'ГП №3'!G33+'Стом.'!G33+Роддом!G33+УЗО!G33</f>
        <v>1120241.8</v>
      </c>
      <c r="N34" s="169">
        <f>'ГБ №1'!H33+БСМП!H33+ДГБ!H33+'ГП №1'!H33+'ГП №3'!H33+'Стом.'!H33+Роддом!H33+УЗО!H33</f>
        <v>0</v>
      </c>
      <c r="O34" s="169">
        <f>'ГБ №1'!I33+БСМП!I33+ДГБ!I33+'ГП №1'!I33+'ГП №3'!I33+'Стом.'!I33+Роддом!I33+УЗО!I33</f>
        <v>302728.8</v>
      </c>
      <c r="P34" s="169">
        <f>'ГБ №1'!J33+БСМП!J33+ДГБ!J33+'ГП №1'!J33+'ГП №3'!J33+'Стом.'!J33+Роддом!J33+УЗО!J33</f>
        <v>817513</v>
      </c>
      <c r="Q34" s="169"/>
    </row>
    <row r="35" spans="1:17" s="170" customFormat="1" ht="25.5" hidden="1">
      <c r="A35" s="418" t="s">
        <v>1029</v>
      </c>
      <c r="B35" s="240" t="s">
        <v>964</v>
      </c>
      <c r="C35" s="434" t="s">
        <v>550</v>
      </c>
      <c r="D35" s="434" t="s">
        <v>550</v>
      </c>
      <c r="E35" s="434" t="s">
        <v>550</v>
      </c>
      <c r="F35" s="434" t="s">
        <v>550</v>
      </c>
      <c r="G35" s="434" t="s">
        <v>550</v>
      </c>
      <c r="H35" s="169">
        <f>K35</f>
        <v>500.2</v>
      </c>
      <c r="I35" s="169">
        <f>'ГБ №1'!D34+БСМП!D34+ДГБ!D34+'ГП №1'!D34+'ГП №3'!D34+'Стом.'!D34+Роддом!D34+УЗО!D34</f>
        <v>0</v>
      </c>
      <c r="J35" s="169">
        <f>'ГБ №1'!E34+БСМП!E34+ДГБ!E34+'ГП №1'!E34+'ГП №3'!E34+'Стом.'!E34+Роддом!E34+УЗО!E34</f>
        <v>0</v>
      </c>
      <c r="K35" s="169">
        <v>500.2</v>
      </c>
      <c r="L35" s="169"/>
      <c r="M35" s="169">
        <v>496.4</v>
      </c>
      <c r="N35" s="169">
        <f>'ГБ №1'!H34+БСМП!H34+ДГБ!H34+'ГП №1'!H34+'ГП №3'!H34+'Стом.'!H34+Роддом!H34+УЗО!H34</f>
        <v>0</v>
      </c>
      <c r="O35" s="169">
        <f>'ГБ №1'!I34+БСМП!I34+ДГБ!I34+'ГП №1'!I34+'ГП №3'!I34+'Стом.'!I34+Роддом!I34+УЗО!I34</f>
        <v>0</v>
      </c>
      <c r="P35" s="169">
        <f>M35</f>
        <v>496.4</v>
      </c>
      <c r="Q35" s="169"/>
    </row>
    <row r="36" spans="1:17" s="170" customFormat="1" ht="38.25" hidden="1">
      <c r="A36" s="418" t="s">
        <v>1030</v>
      </c>
      <c r="B36" s="240" t="s">
        <v>965</v>
      </c>
      <c r="C36" s="434" t="s">
        <v>550</v>
      </c>
      <c r="D36" s="434" t="s">
        <v>550</v>
      </c>
      <c r="E36" s="434" t="s">
        <v>550</v>
      </c>
      <c r="F36" s="434" t="s">
        <v>550</v>
      </c>
      <c r="G36" s="434" t="s">
        <v>550</v>
      </c>
      <c r="H36" s="169">
        <f>K36</f>
        <v>3360.6</v>
      </c>
      <c r="I36" s="169">
        <f>'ГБ №1'!D35+БСМП!D35+ДГБ!D35+'ГП №1'!D35+'ГП №3'!D35+'Стом.'!D35+Роддом!D35+УЗО!D35</f>
        <v>0</v>
      </c>
      <c r="J36" s="169">
        <f>'ГБ №1'!E35+БСМП!E35+ДГБ!E35+'ГП №1'!E35+'ГП №3'!E35+'Стом.'!E35+Роддом!E35+УЗО!E35</f>
        <v>0</v>
      </c>
      <c r="K36" s="169">
        <v>3360.6</v>
      </c>
      <c r="L36" s="169"/>
      <c r="M36" s="169">
        <v>3360.5</v>
      </c>
      <c r="N36" s="169">
        <f>'ГБ №1'!H35+БСМП!H35+ДГБ!H35+'ГП №1'!H35+'ГП №3'!H35+'Стом.'!H35+Роддом!H35+УЗО!H35</f>
        <v>0</v>
      </c>
      <c r="O36" s="169">
        <f>'ГБ №1'!I35+БСМП!I35+ДГБ!I35+'ГП №1'!I35+'ГП №3'!I35+'Стом.'!I35+Роддом!I35+УЗО!I35</f>
        <v>0</v>
      </c>
      <c r="P36" s="169">
        <f>M36</f>
        <v>3360.5</v>
      </c>
      <c r="Q36" s="169"/>
    </row>
    <row r="37" spans="1:17" s="170" customFormat="1" ht="38.25" hidden="1">
      <c r="A37" s="418" t="s">
        <v>1031</v>
      </c>
      <c r="B37" s="240" t="s">
        <v>966</v>
      </c>
      <c r="C37" s="434" t="s">
        <v>550</v>
      </c>
      <c r="D37" s="434" t="s">
        <v>550</v>
      </c>
      <c r="E37" s="434" t="s">
        <v>550</v>
      </c>
      <c r="F37" s="434" t="s">
        <v>550</v>
      </c>
      <c r="G37" s="434" t="s">
        <v>550</v>
      </c>
      <c r="H37" s="169">
        <f>K37</f>
        <v>182.5</v>
      </c>
      <c r="I37" s="169">
        <f>'ГБ №1'!D36+БСМП!D36+ДГБ!D36+'ГП №1'!D36+'ГП №3'!D36+'Стом.'!D36+Роддом!D36+УЗО!D36</f>
        <v>0</v>
      </c>
      <c r="J37" s="169">
        <f>'ГБ №1'!E36+БСМП!E36+ДГБ!E36+'ГП №1'!E36+'ГП №3'!E36+'Стом.'!E36+Роддом!E36+УЗО!E36</f>
        <v>0</v>
      </c>
      <c r="K37" s="169">
        <v>182.5</v>
      </c>
      <c r="L37" s="169"/>
      <c r="M37" s="169">
        <v>167.4</v>
      </c>
      <c r="N37" s="169">
        <f>'ГБ №1'!H36+БСМП!H36+ДГБ!H36+'ГП №1'!H36+'ГП №3'!H36+'Стом.'!H36+Роддом!H36+УЗО!H36</f>
        <v>0</v>
      </c>
      <c r="O37" s="169">
        <f>'ГБ №1'!I36+БСМП!I36+ДГБ!I36+'ГП №1'!I36+'ГП №3'!I36+'Стом.'!I36+Роддом!I36+УЗО!I36</f>
        <v>0</v>
      </c>
      <c r="P37" s="169">
        <f>M37</f>
        <v>167.4</v>
      </c>
      <c r="Q37" s="169"/>
    </row>
    <row r="38" spans="1:17" s="170" customFormat="1" ht="51" hidden="1">
      <c r="A38" s="418" t="s">
        <v>1032</v>
      </c>
      <c r="B38" s="240" t="s">
        <v>967</v>
      </c>
      <c r="C38" s="434" t="s">
        <v>550</v>
      </c>
      <c r="D38" s="434" t="s">
        <v>550</v>
      </c>
      <c r="E38" s="434" t="s">
        <v>550</v>
      </c>
      <c r="F38" s="434" t="s">
        <v>550</v>
      </c>
      <c r="G38" s="434" t="s">
        <v>550</v>
      </c>
      <c r="H38" s="169">
        <f>K38</f>
        <v>60</v>
      </c>
      <c r="I38" s="169">
        <f>'ГБ №1'!D37+БСМП!D37+ДГБ!D37+'ГП №1'!D37+'ГП №3'!D37+'Стом.'!D37+Роддом!D37+УЗО!D37</f>
        <v>0</v>
      </c>
      <c r="J38" s="169">
        <f>'ГБ №1'!E37+БСМП!E37+ДГБ!E37+'ГП №1'!E37+'ГП №3'!E37+'Стом.'!E37+Роддом!E37+УЗО!E37</f>
        <v>0</v>
      </c>
      <c r="K38" s="169">
        <v>60</v>
      </c>
      <c r="L38" s="169"/>
      <c r="M38" s="169">
        <v>60</v>
      </c>
      <c r="N38" s="169">
        <f>'ГБ №1'!H37+БСМП!H37+ДГБ!H37+'ГП №1'!H37+'ГП №3'!H37+'Стом.'!H37+Роддом!H37+УЗО!H37</f>
        <v>0</v>
      </c>
      <c r="O38" s="169">
        <f>'ГБ №1'!I37+БСМП!I37+ДГБ!I37+'ГП №1'!I37+'ГП №3'!I37+'Стом.'!I37+Роддом!I37+УЗО!I37</f>
        <v>0</v>
      </c>
      <c r="P38" s="169">
        <f>M38</f>
        <v>60</v>
      </c>
      <c r="Q38" s="169"/>
    </row>
    <row r="39" spans="1:17" s="170" customFormat="1" ht="38.25" hidden="1">
      <c r="A39" s="418" t="s">
        <v>1033</v>
      </c>
      <c r="B39" s="240" t="s">
        <v>1003</v>
      </c>
      <c r="C39" s="434" t="s">
        <v>550</v>
      </c>
      <c r="D39" s="434" t="s">
        <v>550</v>
      </c>
      <c r="E39" s="434" t="s">
        <v>550</v>
      </c>
      <c r="F39" s="434" t="s">
        <v>550</v>
      </c>
      <c r="G39" s="434" t="s">
        <v>550</v>
      </c>
      <c r="H39" s="169">
        <f>I39</f>
        <v>9428.9</v>
      </c>
      <c r="I39" s="169">
        <v>9428.9</v>
      </c>
      <c r="J39" s="169">
        <f>'ГБ №1'!E38+БСМП!E38+ДГБ!E38+'ГП №1'!E38+'ГП №3'!E38+'Стом.'!E38+Роддом!E38+УЗО!E38</f>
        <v>0</v>
      </c>
      <c r="K39" s="169">
        <f>'ГБ №1'!F38+БСМП!F38+ДГБ!F38+'ГП №1'!F38+'ГП №3'!F38+'Стом.'!F38+Роддом!F38+УЗО!F38</f>
        <v>0</v>
      </c>
      <c r="L39" s="169"/>
      <c r="M39" s="169">
        <v>9049.6</v>
      </c>
      <c r="N39" s="169">
        <f>M39</f>
        <v>9049.6</v>
      </c>
      <c r="O39" s="169">
        <f>'ГБ №1'!I38+БСМП!I38+ДГБ!I38+'ГП №1'!I38+'ГП №3'!I38+'Стом.'!I38+Роддом!I38+УЗО!I38</f>
        <v>0</v>
      </c>
      <c r="P39" s="169">
        <v>0</v>
      </c>
      <c r="Q39" s="169"/>
    </row>
    <row r="40" spans="1:17" s="158" customFormat="1" ht="25.5" hidden="1">
      <c r="A40" s="163">
        <v>4</v>
      </c>
      <c r="B40" s="243" t="s">
        <v>942</v>
      </c>
      <c r="C40" s="434" t="s">
        <v>550</v>
      </c>
      <c r="D40" s="434" t="s">
        <v>550</v>
      </c>
      <c r="E40" s="434" t="s">
        <v>550</v>
      </c>
      <c r="F40" s="434" t="s">
        <v>550</v>
      </c>
      <c r="G40" s="434" t="s">
        <v>550</v>
      </c>
      <c r="H40" s="165">
        <v>15233.7</v>
      </c>
      <c r="I40" s="165">
        <f>'ГБ №1'!D39+БСМП!D39+ДГБ!D39+'ГП №1'!D39+'ГП №3'!D39+'Стом.'!D39+Роддом!D39+УЗО!D39</f>
        <v>0</v>
      </c>
      <c r="J40" s="165">
        <f>'ГБ №1'!E39+БСМП!E39+ДГБ!E39+'ГП №1'!E39+'ГП №3'!E39+'Стом.'!E39+Роддом!E39+УЗО!E39</f>
        <v>0</v>
      </c>
      <c r="K40" s="165">
        <v>15233.7</v>
      </c>
      <c r="L40" s="165"/>
      <c r="M40" s="165">
        <v>15159.7</v>
      </c>
      <c r="N40" s="165">
        <f>'ГБ №1'!H39+БСМП!H39+ДГБ!H39+'ГП №1'!H39+'ГП №3'!H39+'Стом.'!H39+Роддом!H39+УЗО!H39</f>
        <v>0</v>
      </c>
      <c r="O40" s="165">
        <f>'ГБ №1'!I39+БСМП!I39+ДГБ!I39+'ГП №1'!I39+'ГП №3'!I39+'Стом.'!I39+Роддом!I39+УЗО!I39</f>
        <v>0</v>
      </c>
      <c r="P40" s="165">
        <f>M40</f>
        <v>15159.7</v>
      </c>
      <c r="Q40" s="165"/>
    </row>
    <row r="41" spans="1:17" s="170" customFormat="1" ht="25.5" hidden="1">
      <c r="A41" s="512" t="s">
        <v>1034</v>
      </c>
      <c r="B41" s="238" t="s">
        <v>943</v>
      </c>
      <c r="C41" s="434" t="s">
        <v>550</v>
      </c>
      <c r="D41" s="434" t="s">
        <v>550</v>
      </c>
      <c r="E41" s="434" t="s">
        <v>550</v>
      </c>
      <c r="F41" s="434" t="s">
        <v>550</v>
      </c>
      <c r="G41" s="434" t="s">
        <v>550</v>
      </c>
      <c r="H41" s="169">
        <v>6941.9</v>
      </c>
      <c r="I41" s="169">
        <f>'ГБ №1'!D40+БСМП!D40+ДГБ!D40+'ГП №1'!D40+'ГП №3'!D40+'Стом.'!D40+Роддом!D40+УЗО!D40</f>
        <v>0</v>
      </c>
      <c r="J41" s="169">
        <f>'ГБ №1'!E40+БСМП!E40+ДГБ!E40+'ГП №1'!E40+'ГП №3'!E40+'Стом.'!E40+Роддом!E40+УЗО!E40</f>
        <v>0</v>
      </c>
      <c r="K41" s="169">
        <f>H41</f>
        <v>6941.9</v>
      </c>
      <c r="L41" s="169"/>
      <c r="M41" s="169">
        <v>6941.5</v>
      </c>
      <c r="N41" s="169">
        <f>'ГБ №1'!H40+БСМП!H40+ДГБ!H40+'ГП №1'!H40+'ГП №3'!H40+'Стом.'!H40+Роддом!H40+УЗО!H40</f>
        <v>0</v>
      </c>
      <c r="O41" s="169">
        <f>'ГБ №1'!I40+БСМП!I40+ДГБ!I40+'ГП №1'!I40+'ГП №3'!I40+'Стом.'!I40+Роддом!I40+УЗО!I40</f>
        <v>0</v>
      </c>
      <c r="P41" s="169">
        <f>M41</f>
        <v>6941.5</v>
      </c>
      <c r="Q41" s="169"/>
    </row>
    <row r="42" spans="1:17" s="170" customFormat="1" ht="12.75" hidden="1">
      <c r="A42" s="513"/>
      <c r="B42" s="248" t="s">
        <v>944</v>
      </c>
      <c r="C42" s="434" t="s">
        <v>550</v>
      </c>
      <c r="D42" s="434" t="s">
        <v>550</v>
      </c>
      <c r="E42" s="434" t="s">
        <v>550</v>
      </c>
      <c r="F42" s="434" t="s">
        <v>550</v>
      </c>
      <c r="G42" s="434" t="s">
        <v>550</v>
      </c>
      <c r="H42" s="169">
        <v>4108</v>
      </c>
      <c r="I42" s="169">
        <f>'ГБ №1'!D41+БСМП!D41+ДГБ!D41+'ГП №1'!D41+'ГП №3'!D41+'Стом.'!D41+Роддом!D41+УЗО!D41</f>
        <v>0</v>
      </c>
      <c r="J42" s="169">
        <f>'ГБ №1'!E41+БСМП!E41+ДГБ!E41+'ГП №1'!E41+'ГП №3'!E41+'Стом.'!E41+Роддом!E41+УЗО!E41</f>
        <v>0</v>
      </c>
      <c r="K42" s="169">
        <f aca="true" t="shared" si="2" ref="K42:K47">H42</f>
        <v>4108</v>
      </c>
      <c r="L42" s="169"/>
      <c r="M42" s="169">
        <v>4107.8</v>
      </c>
      <c r="N42" s="169">
        <f>'ГБ №1'!H41+БСМП!H41+ДГБ!H41+'ГП №1'!H41+'ГП №3'!H41+'Стом.'!H41+Роддом!H41+УЗО!H41</f>
        <v>0</v>
      </c>
      <c r="O42" s="169">
        <f>'ГБ №1'!I41+БСМП!I41+ДГБ!I41+'ГП №1'!I41+'ГП №3'!I41+'Стом.'!I41+Роддом!I41+УЗО!I41</f>
        <v>0</v>
      </c>
      <c r="P42" s="169">
        <f aca="true" t="shared" si="3" ref="P42:P52">M42</f>
        <v>4107.8</v>
      </c>
      <c r="Q42" s="169"/>
    </row>
    <row r="43" spans="1:17" s="170" customFormat="1" ht="25.5" hidden="1">
      <c r="A43" s="513"/>
      <c r="B43" s="248" t="s">
        <v>945</v>
      </c>
      <c r="C43" s="434" t="s">
        <v>550</v>
      </c>
      <c r="D43" s="434" t="s">
        <v>550</v>
      </c>
      <c r="E43" s="434" t="s">
        <v>550</v>
      </c>
      <c r="F43" s="434" t="s">
        <v>550</v>
      </c>
      <c r="G43" s="434" t="s">
        <v>550</v>
      </c>
      <c r="H43" s="169">
        <f>'ГБ №1'!C42+БСМП!C42+ДГБ!C42+'ГП №1'!C42+'ГП №3'!C42+'Стом.'!C42+Роддом!C42+УЗО!C42</f>
        <v>0</v>
      </c>
      <c r="I43" s="169">
        <f>'ГБ №1'!D42+БСМП!D42+ДГБ!D42+'ГП №1'!D42+'ГП №3'!D42+'Стом.'!D42+Роддом!D42+УЗО!D42</f>
        <v>0</v>
      </c>
      <c r="J43" s="169">
        <f>'ГБ №1'!E42+БСМП!E42+ДГБ!E42+'ГП №1'!E42+'ГП №3'!E42+'Стом.'!E42+Роддом!E42+УЗО!E42</f>
        <v>0</v>
      </c>
      <c r="K43" s="169">
        <f t="shared" si="2"/>
        <v>0</v>
      </c>
      <c r="L43" s="169"/>
      <c r="M43" s="169">
        <f>'ГБ №1'!G42+БСМП!G42+ДГБ!G42+'ГП №1'!G42+'ГП №3'!G42+'Стом.'!G42+Роддом!G42+УЗО!G42</f>
        <v>0</v>
      </c>
      <c r="N43" s="169">
        <f>'ГБ №1'!H42+БСМП!H42+ДГБ!H42+'ГП №1'!H42+'ГП №3'!H42+'Стом.'!H42+Роддом!H42+УЗО!H42</f>
        <v>0</v>
      </c>
      <c r="O43" s="169">
        <f>'ГБ №1'!I42+БСМП!I42+ДГБ!I42+'ГП №1'!I42+'ГП №3'!I42+'Стом.'!I42+Роддом!I42+УЗО!I42</f>
        <v>0</v>
      </c>
      <c r="P43" s="169">
        <f t="shared" si="3"/>
        <v>0</v>
      </c>
      <c r="Q43" s="169"/>
    </row>
    <row r="44" spans="1:17" s="170" customFormat="1" ht="25.5" hidden="1">
      <c r="A44" s="513"/>
      <c r="B44" s="248" t="s">
        <v>946</v>
      </c>
      <c r="C44" s="434" t="s">
        <v>550</v>
      </c>
      <c r="D44" s="434" t="s">
        <v>550</v>
      </c>
      <c r="E44" s="434" t="s">
        <v>550</v>
      </c>
      <c r="F44" s="434" t="s">
        <v>550</v>
      </c>
      <c r="G44" s="434" t="s">
        <v>550</v>
      </c>
      <c r="H44" s="169">
        <f>'ГБ №1'!C43+БСМП!C43+ДГБ!C43+'ГП №1'!C43+'ГП №3'!C43+'Стом.'!C43+Роддом!C43+УЗО!C43</f>
        <v>0</v>
      </c>
      <c r="I44" s="169">
        <f>'ГБ №1'!D43+БСМП!D43+ДГБ!D43+'ГП №1'!D43+'ГП №3'!D43+'Стом.'!D43+Роддом!D43+УЗО!D43</f>
        <v>0</v>
      </c>
      <c r="J44" s="169">
        <f>'ГБ №1'!E43+БСМП!E43+ДГБ!E43+'ГП №1'!E43+'ГП №3'!E43+'Стом.'!E43+Роддом!E43+УЗО!E43</f>
        <v>0</v>
      </c>
      <c r="K44" s="169">
        <f t="shared" si="2"/>
        <v>0</v>
      </c>
      <c r="L44" s="169"/>
      <c r="M44" s="169">
        <f>'ГБ №1'!G43+БСМП!G43+ДГБ!G43+'ГП №1'!G43+'ГП №3'!G43+'Стом.'!G43+Роддом!G43+УЗО!G43</f>
        <v>0</v>
      </c>
      <c r="N44" s="169">
        <f>'ГБ №1'!H43+БСМП!H43+ДГБ!H43+'ГП №1'!H43+'ГП №3'!H43+'Стом.'!H43+Роддом!H43+УЗО!H43</f>
        <v>0</v>
      </c>
      <c r="O44" s="169">
        <f>'ГБ №1'!I43+БСМП!I43+ДГБ!I43+'ГП №1'!I43+'ГП №3'!I43+'Стом.'!I43+Роддом!I43+УЗО!I43</f>
        <v>0</v>
      </c>
      <c r="P44" s="169">
        <f t="shared" si="3"/>
        <v>0</v>
      </c>
      <c r="Q44" s="169"/>
    </row>
    <row r="45" spans="1:17" s="170" customFormat="1" ht="38.25" hidden="1">
      <c r="A45" s="513"/>
      <c r="B45" s="248" t="s">
        <v>1065</v>
      </c>
      <c r="C45" s="434" t="s">
        <v>550</v>
      </c>
      <c r="D45" s="434" t="s">
        <v>550</v>
      </c>
      <c r="E45" s="434" t="s">
        <v>550</v>
      </c>
      <c r="F45" s="434" t="s">
        <v>550</v>
      </c>
      <c r="G45" s="434" t="s">
        <v>550</v>
      </c>
      <c r="H45" s="169">
        <v>1166.4</v>
      </c>
      <c r="I45" s="169">
        <f>'ГБ №1'!D44+БСМП!D44+ДГБ!D44+'ГП №1'!D44+'ГП №3'!D44+'Стом.'!D44+Роддом!D44+УЗО!D44</f>
        <v>0</v>
      </c>
      <c r="J45" s="169">
        <f>'ГБ №1'!E44+БСМП!E44+ДГБ!E44+'ГП №1'!E44+'ГП №3'!E44+'Стом.'!E44+Роддом!E44+УЗО!E44</f>
        <v>0</v>
      </c>
      <c r="K45" s="169">
        <f t="shared" si="2"/>
        <v>1166.4</v>
      </c>
      <c r="L45" s="169"/>
      <c r="M45" s="169">
        <v>1166.3</v>
      </c>
      <c r="N45" s="169">
        <f>'ГБ №1'!H44+БСМП!H44+ДГБ!H44+'ГП №1'!H44+'ГП №3'!H44+'Стом.'!H44+Роддом!H44+УЗО!H44</f>
        <v>0</v>
      </c>
      <c r="O45" s="169">
        <f>'ГБ №1'!I44+БСМП!I44+ДГБ!I44+'ГП №1'!I44+'ГП №3'!I44+'Стом.'!I44+Роддом!I44+УЗО!I44</f>
        <v>0</v>
      </c>
      <c r="P45" s="169">
        <f t="shared" si="3"/>
        <v>1166.3</v>
      </c>
      <c r="Q45" s="169"/>
    </row>
    <row r="46" spans="1:17" s="170" customFormat="1" ht="12.75" hidden="1">
      <c r="A46" s="513"/>
      <c r="B46" s="248" t="s">
        <v>948</v>
      </c>
      <c r="C46" s="434" t="s">
        <v>550</v>
      </c>
      <c r="D46" s="434" t="s">
        <v>550</v>
      </c>
      <c r="E46" s="434" t="s">
        <v>550</v>
      </c>
      <c r="F46" s="434" t="s">
        <v>550</v>
      </c>
      <c r="G46" s="434" t="s">
        <v>550</v>
      </c>
      <c r="H46" s="169">
        <f>'ГБ №1'!C45+БСМП!C45+ДГБ!C45+'ГП №1'!C45+'ГП №3'!C45+'Стом.'!C45+Роддом!C45+УЗО!C45</f>
        <v>0</v>
      </c>
      <c r="I46" s="169">
        <f>'ГБ №1'!D45+БСМП!D45+ДГБ!D45+'ГП №1'!D45+'ГП №3'!D45+'Стом.'!D45+Роддом!D45+УЗО!D45</f>
        <v>0</v>
      </c>
      <c r="J46" s="169">
        <f>'ГБ №1'!E45+БСМП!E45+ДГБ!E45+'ГП №1'!E45+'ГП №3'!E45+'Стом.'!E45+Роддом!E45+УЗО!E45</f>
        <v>0</v>
      </c>
      <c r="K46" s="169">
        <f t="shared" si="2"/>
        <v>0</v>
      </c>
      <c r="L46" s="169"/>
      <c r="M46" s="169">
        <f>'ГБ №1'!G45+БСМП!G45+ДГБ!G45+'ГП №1'!G45+'ГП №3'!G45+'Стом.'!G45+Роддом!G45+УЗО!G45</f>
        <v>0</v>
      </c>
      <c r="N46" s="169">
        <f>'ГБ №1'!H45+БСМП!H45+ДГБ!H45+'ГП №1'!H45+'ГП №3'!H45+'Стом.'!H45+Роддом!H45+УЗО!H45</f>
        <v>0</v>
      </c>
      <c r="O46" s="169">
        <f>'ГБ №1'!I45+БСМП!I45+ДГБ!I45+'ГП №1'!I45+'ГП №3'!I45+'Стом.'!I45+Роддом!I45+УЗО!I45</f>
        <v>0</v>
      </c>
      <c r="P46" s="169">
        <f t="shared" si="3"/>
        <v>0</v>
      </c>
      <c r="Q46" s="169"/>
    </row>
    <row r="47" spans="1:17" s="170" customFormat="1" ht="25.5" hidden="1">
      <c r="A47" s="514"/>
      <c r="B47" s="248" t="s">
        <v>949</v>
      </c>
      <c r="C47" s="434" t="s">
        <v>550</v>
      </c>
      <c r="D47" s="434" t="s">
        <v>550</v>
      </c>
      <c r="E47" s="434" t="s">
        <v>550</v>
      </c>
      <c r="F47" s="434" t="s">
        <v>550</v>
      </c>
      <c r="G47" s="434" t="s">
        <v>550</v>
      </c>
      <c r="H47" s="169">
        <v>1667.5</v>
      </c>
      <c r="I47" s="169">
        <f>'ГБ №1'!D46+БСМП!D46+ДГБ!D46+'ГП №1'!D46+'ГП №3'!D46+'Стом.'!D46+Роддом!D46+УЗО!D46</f>
        <v>0</v>
      </c>
      <c r="J47" s="169">
        <f>'ГБ №1'!E46+БСМП!E46+ДГБ!E46+'ГП №1'!E46+'ГП №3'!E46+'Стом.'!E46+Роддом!E46+УЗО!E46</f>
        <v>0</v>
      </c>
      <c r="K47" s="169">
        <f t="shared" si="2"/>
        <v>1667.5</v>
      </c>
      <c r="L47" s="169"/>
      <c r="M47" s="169">
        <v>1667.4</v>
      </c>
      <c r="N47" s="169">
        <f>'ГБ №1'!H46+БСМП!H46+ДГБ!H46+'ГП №1'!H46+'ГП №3'!H46+'Стом.'!H46+Роддом!H46+УЗО!H46</f>
        <v>0</v>
      </c>
      <c r="O47" s="169">
        <f>'ГБ №1'!I46+БСМП!I46+ДГБ!I46+'ГП №1'!I46+'ГП №3'!I46+'Стом.'!I46+Роддом!I46+УЗО!I46</f>
        <v>0</v>
      </c>
      <c r="P47" s="169">
        <f t="shared" si="3"/>
        <v>1667.4</v>
      </c>
      <c r="Q47" s="169"/>
    </row>
    <row r="48" spans="1:17" s="170" customFormat="1" ht="51" hidden="1">
      <c r="A48" s="227" t="s">
        <v>1035</v>
      </c>
      <c r="B48" s="252" t="s">
        <v>950</v>
      </c>
      <c r="C48" s="435" t="s">
        <v>550</v>
      </c>
      <c r="D48" s="435" t="s">
        <v>550</v>
      </c>
      <c r="E48" s="435" t="s">
        <v>550</v>
      </c>
      <c r="F48" s="435" t="s">
        <v>550</v>
      </c>
      <c r="G48" s="435" t="s">
        <v>550</v>
      </c>
      <c r="H48" s="228">
        <f>K48</f>
        <v>3451</v>
      </c>
      <c r="I48" s="228">
        <f>'ГБ №1'!D47+БСМП!D47+ДГБ!D47+'ГП №1'!D47+'ГП №3'!D47+'Стом.'!D47+Роддом!D47+УЗО!D47</f>
        <v>0</v>
      </c>
      <c r="J48" s="228">
        <f>'ГБ №1'!E47+БСМП!E47+ДГБ!E47+'ГП №1'!E47+'ГП №3'!E47+'Стом.'!E47+Роддом!E47+УЗО!E47</f>
        <v>0</v>
      </c>
      <c r="K48" s="228">
        <v>3451</v>
      </c>
      <c r="L48" s="228"/>
      <c r="M48" s="228">
        <v>3450.3</v>
      </c>
      <c r="N48" s="228">
        <f>'ГБ №1'!H47+БСМП!H47+ДГБ!H47+'ГП №1'!H47+'ГП №3'!H47+'Стом.'!H47+Роддом!H47+УЗО!H47</f>
        <v>0</v>
      </c>
      <c r="O48" s="228">
        <f>'ГБ №1'!I47+БСМП!I47+ДГБ!I47+'ГП №1'!I47+'ГП №3'!I47+'Стом.'!I47+Роддом!I47+УЗО!I47</f>
        <v>0</v>
      </c>
      <c r="P48" s="228">
        <f t="shared" si="3"/>
        <v>3450.3</v>
      </c>
      <c r="Q48" s="228"/>
    </row>
    <row r="49" spans="1:17" s="170" customFormat="1" ht="38.25" hidden="1">
      <c r="A49" s="418" t="s">
        <v>1036</v>
      </c>
      <c r="B49" s="238" t="s">
        <v>969</v>
      </c>
      <c r="C49" s="434" t="s">
        <v>550</v>
      </c>
      <c r="D49" s="434" t="s">
        <v>550</v>
      </c>
      <c r="E49" s="434" t="s">
        <v>550</v>
      </c>
      <c r="F49" s="434" t="s">
        <v>550</v>
      </c>
      <c r="G49" s="434" t="s">
        <v>550</v>
      </c>
      <c r="H49" s="169">
        <f>K49</f>
        <v>3803.8</v>
      </c>
      <c r="I49" s="169">
        <f>'ГБ №1'!D48+БСМП!D48+ДГБ!D48+'ГП №1'!D48+'ГП №3'!D48+'Стом.'!D48+Роддом!D48+УЗО!D48</f>
        <v>0</v>
      </c>
      <c r="J49" s="169">
        <f>'ГБ №1'!E48+БСМП!E48+ДГБ!E48+'ГП №1'!E48+'ГП №3'!E48+'Стом.'!E48+Роддом!E48+УЗО!E48</f>
        <v>0</v>
      </c>
      <c r="K49" s="169">
        <v>3803.8</v>
      </c>
      <c r="L49" s="169"/>
      <c r="M49" s="169">
        <v>3731</v>
      </c>
      <c r="N49" s="169">
        <f>'ГБ №1'!H48+БСМП!H48+ДГБ!H48+'ГП №1'!H48+'ГП №3'!H48+'Стом.'!H48+Роддом!H48+УЗО!H48</f>
        <v>0</v>
      </c>
      <c r="O49" s="169">
        <f>'ГБ №1'!I48+БСМП!I48+ДГБ!I48+'ГП №1'!I48+'ГП №3'!I48+'Стом.'!I48+Роддом!I48+УЗО!I48</f>
        <v>0</v>
      </c>
      <c r="P49" s="169">
        <f t="shared" si="3"/>
        <v>3731</v>
      </c>
      <c r="Q49" s="169"/>
    </row>
    <row r="50" spans="1:17" s="183" customFormat="1" ht="12.75" hidden="1">
      <c r="A50" s="179" t="s">
        <v>1037</v>
      </c>
      <c r="B50" s="185" t="s">
        <v>970</v>
      </c>
      <c r="C50" s="434" t="s">
        <v>550</v>
      </c>
      <c r="D50" s="434" t="s">
        <v>550</v>
      </c>
      <c r="E50" s="434" t="s">
        <v>550</v>
      </c>
      <c r="F50" s="434" t="s">
        <v>550</v>
      </c>
      <c r="G50" s="434" t="s">
        <v>550</v>
      </c>
      <c r="H50" s="169">
        <f>K50</f>
        <v>3773600</v>
      </c>
      <c r="I50" s="169">
        <f>'ГБ №1'!D49+БСМП!D49+ДГБ!D49+'ГП №1'!D49+'ГП №3'!D49+'Стом.'!D49+Роддом!D49+УЗО!D49</f>
        <v>0</v>
      </c>
      <c r="J50" s="169">
        <f>'ГБ №1'!E49+БСМП!E49+ДГБ!E49+'ГП №1'!E49+'ГП №3'!E49+'Стом.'!E49+Роддом!E49+УЗО!E49</f>
        <v>0</v>
      </c>
      <c r="K50" s="169">
        <f>'ГБ №1'!F49+БСМП!F49+ДГБ!F49+'ГП №1'!F49+'ГП №3'!F49+'Стом.'!F49+Роддом!F49+УЗО!F49</f>
        <v>3773600</v>
      </c>
      <c r="L50" s="169"/>
      <c r="M50" s="169">
        <f>'ГБ №1'!G49+БСМП!G49+ДГБ!G49+'ГП №1'!G49+'ГП №3'!G49+'Стом.'!G49+Роддом!G49+УЗО!G49</f>
        <v>3700925.84</v>
      </c>
      <c r="N50" s="169">
        <f>'ГБ №1'!H49+БСМП!H49+ДГБ!H49+'ГП №1'!H49+'ГП №3'!H49+'Стом.'!H49+Роддом!H49+УЗО!H49</f>
        <v>0</v>
      </c>
      <c r="O50" s="169">
        <f>'ГБ №1'!I49+БСМП!I49+ДГБ!I49+'ГП №1'!I49+'ГП №3'!I49+'Стом.'!I49+Роддом!I49+УЗО!I49</f>
        <v>0</v>
      </c>
      <c r="P50" s="169">
        <f t="shared" si="3"/>
        <v>3700925.84</v>
      </c>
      <c r="Q50" s="169"/>
    </row>
    <row r="51" spans="1:17" s="190" customFormat="1" ht="12.75" hidden="1">
      <c r="A51" s="187" t="s">
        <v>1038</v>
      </c>
      <c r="B51" s="239" t="s">
        <v>968</v>
      </c>
      <c r="C51" s="434" t="s">
        <v>550</v>
      </c>
      <c r="D51" s="434" t="s">
        <v>550</v>
      </c>
      <c r="E51" s="434" t="s">
        <v>550</v>
      </c>
      <c r="F51" s="434" t="s">
        <v>550</v>
      </c>
      <c r="G51" s="434" t="s">
        <v>550</v>
      </c>
      <c r="H51" s="169">
        <f>K51</f>
        <v>30200</v>
      </c>
      <c r="I51" s="194">
        <f>'ГБ №1'!D50+БСМП!D50+ДГБ!D50+'ГП №1'!D50+'ГП №3'!D50+'Стом.'!D50+Роддом!D50+УЗО!D50</f>
        <v>0</v>
      </c>
      <c r="J51" s="194">
        <f>'ГБ №1'!E50+БСМП!E50+ДГБ!E50+'ГП №1'!E50+'ГП №3'!E50+'Стом.'!E50+Роддом!E50+УЗО!E50</f>
        <v>0</v>
      </c>
      <c r="K51" s="194">
        <f>'ГБ №1'!F50+БСМП!F50+ДГБ!F50+'ГП №1'!F50+'ГП №3'!F50+'Стом.'!F50+Роддом!F50+УЗО!F50</f>
        <v>30200</v>
      </c>
      <c r="L51" s="194"/>
      <c r="M51" s="194">
        <f>'ГБ №1'!G50+БСМП!G50+ДГБ!G50+'ГП №1'!G50+'ГП №3'!G50+'Стом.'!G50+Роддом!G50+УЗО!G50</f>
        <v>30045</v>
      </c>
      <c r="N51" s="194">
        <f>'ГБ №1'!H50+БСМП!H50+ДГБ!H50+'ГП №1'!H50+'ГП №3'!H50+'Стом.'!H50+Роддом!H50+УЗО!H50</f>
        <v>0</v>
      </c>
      <c r="O51" s="194">
        <f>'ГБ №1'!I50+БСМП!I50+ДГБ!I50+'ГП №1'!I50+'ГП №3'!I50+'Стом.'!I50+Роддом!I50+УЗО!I50</f>
        <v>0</v>
      </c>
      <c r="P51" s="169">
        <f t="shared" si="3"/>
        <v>30045</v>
      </c>
      <c r="Q51" s="194"/>
    </row>
    <row r="52" spans="1:17" s="170" customFormat="1" ht="38.25" hidden="1">
      <c r="A52" s="418">
        <v>4.4</v>
      </c>
      <c r="B52" s="238" t="s">
        <v>972</v>
      </c>
      <c r="C52" s="434" t="s">
        <v>550</v>
      </c>
      <c r="D52" s="434" t="s">
        <v>550</v>
      </c>
      <c r="E52" s="434" t="s">
        <v>550</v>
      </c>
      <c r="F52" s="434" t="s">
        <v>550</v>
      </c>
      <c r="G52" s="434" t="s">
        <v>550</v>
      </c>
      <c r="H52" s="169">
        <v>1037</v>
      </c>
      <c r="I52" s="169">
        <f>'ГБ №1'!D51+БСМП!D51+ДГБ!D51+'ГП №1'!D51+'ГП №3'!D51+'Стом.'!D51+Роддом!D51+УЗО!D51</f>
        <v>0</v>
      </c>
      <c r="J52" s="169">
        <f>'ГБ №1'!E51+БСМП!E51+ДГБ!E51+'ГП №1'!E51+'ГП №3'!E51+'Стом.'!E51+Роддом!E51+УЗО!E51</f>
        <v>0</v>
      </c>
      <c r="K52" s="169">
        <v>1037</v>
      </c>
      <c r="L52" s="169"/>
      <c r="M52" s="169">
        <v>1036.9</v>
      </c>
      <c r="N52" s="169">
        <f>'ГБ №1'!H51+БСМП!H51+ДГБ!H51+'ГП №1'!H51+'ГП №3'!H51+'Стом.'!H51+Роддом!H51+УЗО!H51</f>
        <v>0</v>
      </c>
      <c r="O52" s="169">
        <f>'ГБ №1'!I51+БСМП!I51+ДГБ!I51+'ГП №1'!I51+'ГП №3'!I51+'Стом.'!I51+Роддом!I51+УЗО!I51</f>
        <v>0</v>
      </c>
      <c r="P52" s="169">
        <f t="shared" si="3"/>
        <v>1036.9</v>
      </c>
      <c r="Q52" s="169"/>
    </row>
    <row r="53" spans="1:17" s="183" customFormat="1" ht="12.75" hidden="1">
      <c r="A53" s="184" t="s">
        <v>1039</v>
      </c>
      <c r="B53" s="185" t="s">
        <v>971</v>
      </c>
      <c r="C53" s="434" t="s">
        <v>550</v>
      </c>
      <c r="D53" s="434" t="s">
        <v>550</v>
      </c>
      <c r="E53" s="434" t="s">
        <v>550</v>
      </c>
      <c r="F53" s="434" t="s">
        <v>550</v>
      </c>
      <c r="G53" s="434" t="s">
        <v>550</v>
      </c>
      <c r="H53" s="169">
        <f>'ГБ №1'!C52+БСМП!C52+ДГБ!C52+'ГП №1'!C52+'ГП №3'!C52+'Стом.'!C52+Роддом!C52+УЗО!C52</f>
        <v>1037000</v>
      </c>
      <c r="I53" s="169">
        <f>'ГБ №1'!D52+БСМП!D52+ДГБ!D52+'ГП №1'!D52+'ГП №3'!D52+'Стом.'!D52+Роддом!D52+УЗО!D52</f>
        <v>0</v>
      </c>
      <c r="J53" s="169">
        <f>'ГБ №1'!E52+БСМП!E52+ДГБ!E52+'ГП №1'!E52+'ГП №3'!E52+'Стом.'!E52+Роддом!E52+УЗО!E52</f>
        <v>0</v>
      </c>
      <c r="K53" s="169">
        <f>'ГБ №1'!F52+БСМП!F52+ДГБ!F52+'ГП №1'!F52+'ГП №3'!F52+'Стом.'!F52+Роддом!F52+УЗО!F52</f>
        <v>1037000</v>
      </c>
      <c r="L53" s="169"/>
      <c r="M53" s="169">
        <f>'ГБ №1'!G52+БСМП!G52+ДГБ!G52+'ГП №1'!G52+'ГП №3'!G52+'Стом.'!G52+Роддом!G52+УЗО!G52</f>
        <v>1036893.8</v>
      </c>
      <c r="N53" s="169">
        <f>'ГБ №1'!H52+БСМП!H52+ДГБ!H52+'ГП №1'!H52+'ГП №3'!H52+'Стом.'!H52+Роддом!H52+УЗО!H52</f>
        <v>0</v>
      </c>
      <c r="O53" s="169">
        <f>'ГБ №1'!I52+БСМП!I52+ДГБ!I52+'ГП №1'!I52+'ГП №3'!I52+'Стом.'!I52+Роддом!I52+УЗО!I52</f>
        <v>0</v>
      </c>
      <c r="P53" s="169">
        <f>'ГБ №1'!J52+БСМП!J52+ДГБ!J52+'ГП №1'!J52+'ГП №3'!J52+'Стом.'!J52+Роддом!J52+УЗО!J52</f>
        <v>1036893.8</v>
      </c>
      <c r="Q53" s="169"/>
    </row>
    <row r="54" spans="1:17" s="190" customFormat="1" ht="12.75" hidden="1">
      <c r="A54" s="187" t="s">
        <v>1040</v>
      </c>
      <c r="B54" s="239" t="s">
        <v>968</v>
      </c>
      <c r="C54" s="434" t="s">
        <v>550</v>
      </c>
      <c r="D54" s="434" t="s">
        <v>550</v>
      </c>
      <c r="E54" s="434" t="s">
        <v>550</v>
      </c>
      <c r="F54" s="434" t="s">
        <v>550</v>
      </c>
      <c r="G54" s="434" t="s">
        <v>550</v>
      </c>
      <c r="H54" s="194">
        <f>'ГБ №1'!C53+БСМП!C53+ДГБ!C53+'ГП №1'!C53+'ГП №3'!C53+'Стом.'!C53+Роддом!C53+УЗО!C53</f>
        <v>0</v>
      </c>
      <c r="I54" s="194">
        <f>'ГБ №1'!D53+БСМП!D53+ДГБ!D53+'ГП №1'!D53+'ГП №3'!D53+'Стом.'!D53+Роддом!D53+УЗО!D53</f>
        <v>0</v>
      </c>
      <c r="J54" s="194">
        <f>'ГБ №1'!E53+БСМП!E53+ДГБ!E53+'ГП №1'!E53+'ГП №3'!E53+'Стом.'!E53+Роддом!E53+УЗО!E53</f>
        <v>0</v>
      </c>
      <c r="K54" s="194">
        <f>'ГБ №1'!F53+БСМП!F53+ДГБ!F53+'ГП №1'!F53+'ГП №3'!F53+'Стом.'!F53+Роддом!F53+УЗО!F53</f>
        <v>0</v>
      </c>
      <c r="L54" s="194"/>
      <c r="M54" s="194">
        <f>'ГБ №1'!G53+БСМП!G53+ДГБ!G53+'ГП №1'!G53+'ГП №3'!G53+'Стом.'!G53+Роддом!G53+УЗО!G53</f>
        <v>0</v>
      </c>
      <c r="N54" s="194">
        <f>'ГБ №1'!H53+БСМП!H53+ДГБ!H53+'ГП №1'!H53+'ГП №3'!H53+'Стом.'!H53+Роддом!H53+УЗО!H53</f>
        <v>0</v>
      </c>
      <c r="O54" s="194">
        <f>'ГБ №1'!I53+БСМП!I53+ДГБ!I53+'ГП №1'!I53+'ГП №3'!I53+'Стом.'!I53+Роддом!I53+УЗО!I53</f>
        <v>0</v>
      </c>
      <c r="P54" s="194">
        <f>'ГБ №1'!J53+БСМП!J53+ДГБ!J53+'ГП №1'!J53+'ГП №3'!J53+'Стом.'!J53+Роддом!J53+УЗО!J53</f>
        <v>0</v>
      </c>
      <c r="Q54" s="194"/>
    </row>
    <row r="55" spans="1:17" s="158" customFormat="1" ht="25.5" hidden="1">
      <c r="A55" s="163">
        <v>5</v>
      </c>
      <c r="B55" s="244" t="s">
        <v>951</v>
      </c>
      <c r="C55" s="434" t="s">
        <v>550</v>
      </c>
      <c r="D55" s="434" t="s">
        <v>550</v>
      </c>
      <c r="E55" s="434" t="s">
        <v>550</v>
      </c>
      <c r="F55" s="434" t="s">
        <v>550</v>
      </c>
      <c r="G55" s="434" t="s">
        <v>550</v>
      </c>
      <c r="H55" s="165">
        <f>'ГБ №1'!C54+БСМП!C54+ДГБ!C54+'ГП №1'!C54+'ГП №3'!C54+'Стом.'!C54+Роддом!C54+УЗО!C54</f>
        <v>0</v>
      </c>
      <c r="I55" s="165">
        <f>'ГБ №1'!D54+БСМП!D54+ДГБ!D54+'ГП №1'!D54+'ГП №3'!D54+'Стом.'!D54+Роддом!D54+УЗО!D54</f>
        <v>0</v>
      </c>
      <c r="J55" s="165">
        <f>'ГБ №1'!E54+БСМП!E54+ДГБ!E54+'ГП №1'!E54+'ГП №3'!E54+'Стом.'!E54+Роддом!E54+УЗО!E54</f>
        <v>0</v>
      </c>
      <c r="K55" s="165">
        <f>'ГБ №1'!F54+БСМП!F54+ДГБ!F54+'ГП №1'!F54+'ГП №3'!F54+'Стом.'!F54+Роддом!F54+УЗО!F54</f>
        <v>0</v>
      </c>
      <c r="L55" s="165"/>
      <c r="M55" s="165">
        <f>'ГБ №1'!G54+БСМП!G54+ДГБ!G54+'ГП №1'!G54+'ГП №3'!G54+'Стом.'!G54+Роддом!G54+УЗО!G54</f>
        <v>0</v>
      </c>
      <c r="N55" s="165">
        <f>'ГБ №1'!H54+БСМП!H54+ДГБ!H54+'ГП №1'!H54+'ГП №3'!H54+'Стом.'!H54+Роддом!H54+УЗО!H54</f>
        <v>0</v>
      </c>
      <c r="O55" s="165">
        <f>'ГБ №1'!I54+БСМП!I54+ДГБ!I54+'ГП №1'!I54+'ГП №3'!I54+'Стом.'!I54+Роддом!I54+УЗО!I54</f>
        <v>0</v>
      </c>
      <c r="P55" s="165">
        <f>'ГБ №1'!J54+БСМП!J54+ДГБ!J54+'ГП №1'!J54+'ГП №3'!J54+'Стом.'!J54+Роддом!J54+УЗО!J54</f>
        <v>0</v>
      </c>
      <c r="Q55" s="165"/>
    </row>
    <row r="56" spans="2:17" s="158" customFormat="1" ht="30" customHeight="1" hidden="1">
      <c r="B56" s="526" t="s">
        <v>953</v>
      </c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433"/>
    </row>
    <row r="57" spans="1:17" s="158" customFormat="1" ht="63.75" hidden="1">
      <c r="A57" s="163">
        <v>1</v>
      </c>
      <c r="B57" s="244" t="s">
        <v>953</v>
      </c>
      <c r="C57" s="244"/>
      <c r="D57" s="244"/>
      <c r="E57" s="244"/>
      <c r="F57" s="244"/>
      <c r="G57" s="244"/>
      <c r="H57" s="166">
        <f>'ГБ №1'!C56+БСМП!C56+ДГБ!C56+'ГП №1'!C56+'ГП №3'!C56+'Стом.'!C56+Роддом!C56+УЗО!C56</f>
        <v>881900</v>
      </c>
      <c r="I57" s="166">
        <f>'ГБ №1'!D56+БСМП!D56+ДГБ!D56+'ГП №1'!D56+'ГП №3'!D56+'Стом.'!D56+Роддом!D56+УЗО!D56</f>
        <v>0</v>
      </c>
      <c r="J57" s="166">
        <f>'ГБ №1'!E56+БСМП!E56+ДГБ!E56+'ГП №1'!E56+'ГП №3'!E56+'Стом.'!E56+Роддом!E56+УЗО!E56</f>
        <v>0</v>
      </c>
      <c r="K57" s="166">
        <f>'ГБ №1'!F56+БСМП!F56+ДГБ!F56+'ГП №1'!F56+'ГП №3'!F56+'Стом.'!F56+Роддом!F56+УЗО!F56</f>
        <v>881900</v>
      </c>
      <c r="L57" s="166"/>
      <c r="M57" s="166">
        <f>'ГБ №1'!G56+БСМП!G56+ДГБ!G56+'ГП №1'!G56+'ГП №3'!G56+'Стом.'!G56+Роддом!G56+УЗО!G56</f>
        <v>880613.24</v>
      </c>
      <c r="N57" s="166">
        <f>'ГБ №1'!H56+БСМП!H56+ДГБ!H56+'ГП №1'!H56+'ГП №3'!H56+'Стом.'!H56+Роддом!H56+УЗО!H56</f>
        <v>0</v>
      </c>
      <c r="O57" s="166">
        <f>'ГБ №1'!I56+БСМП!I56+ДГБ!I56+'ГП №1'!I56+'ГП №3'!I56+'Стом.'!I56+Роддом!I56+УЗО!I56</f>
        <v>0</v>
      </c>
      <c r="P57" s="166">
        <f>'ГБ №1'!J56+БСМП!J56+ДГБ!J56+'ГП №1'!J56+'ГП №3'!J56+'Стом.'!J56+Роддом!J56+УЗО!J56</f>
        <v>880613.24</v>
      </c>
      <c r="Q57" s="166"/>
    </row>
    <row r="58" spans="1:17" s="172" customFormat="1" ht="25.5" hidden="1">
      <c r="A58" s="198" t="s">
        <v>924</v>
      </c>
      <c r="B58" s="250" t="s">
        <v>988</v>
      </c>
      <c r="C58" s="250"/>
      <c r="D58" s="250"/>
      <c r="E58" s="250"/>
      <c r="F58" s="250"/>
      <c r="G58" s="250"/>
      <c r="H58" s="167">
        <f>'ГБ №1'!C57+БСМП!C57+ДГБ!C57+'ГП №1'!C57+'ГП №3'!C57+'Стом.'!C57+Роддом!C57+УЗО!C57</f>
        <v>340300</v>
      </c>
      <c r="I58" s="167">
        <f>'ГБ №1'!D57+БСМП!D57+ДГБ!D57+'ГП №1'!D57+'ГП №3'!D57+'Стом.'!D57+Роддом!D57+УЗО!D57</f>
        <v>0</v>
      </c>
      <c r="J58" s="167">
        <f>'ГБ №1'!E57+БСМП!E57+ДГБ!E57+'ГП №1'!E57+'ГП №3'!E57+'Стом.'!E57+Роддом!E57+УЗО!E57</f>
        <v>0</v>
      </c>
      <c r="K58" s="167">
        <f>'ГБ №1'!F57+БСМП!F57+ДГБ!F57+'ГП №1'!F57+'ГП №3'!F57+'Стом.'!F57+Роддом!F57+УЗО!F57</f>
        <v>340300</v>
      </c>
      <c r="L58" s="167"/>
      <c r="M58" s="167">
        <f>'ГБ №1'!G57+БСМП!G57+ДГБ!G57+'ГП №1'!G57+'ГП №3'!G57+'Стом.'!G57+Роддом!G57+УЗО!G57</f>
        <v>339475.24</v>
      </c>
      <c r="N58" s="167">
        <f>'ГБ №1'!H57+БСМП!H57+ДГБ!H57+'ГП №1'!H57+'ГП №3'!H57+'Стом.'!H57+Роддом!H57+УЗО!H57</f>
        <v>0</v>
      </c>
      <c r="O58" s="167">
        <f>'ГБ №1'!I57+БСМП!I57+ДГБ!I57+'ГП №1'!I57+'ГП №3'!I57+'Стом.'!I57+Роддом!I57+УЗО!I57</f>
        <v>0</v>
      </c>
      <c r="P58" s="167">
        <f>'ГБ №1'!J57+БСМП!J57+ДГБ!J57+'ГП №1'!J57+'ГП №3'!J57+'Стом.'!J57+Роддом!J57+УЗО!J57</f>
        <v>339475.24</v>
      </c>
      <c r="Q58" s="167"/>
    </row>
    <row r="59" spans="1:17" s="197" customFormat="1" ht="15" hidden="1">
      <c r="A59" s="187" t="s">
        <v>925</v>
      </c>
      <c r="B59" s="239" t="s">
        <v>968</v>
      </c>
      <c r="C59" s="239"/>
      <c r="D59" s="239"/>
      <c r="E59" s="239"/>
      <c r="F59" s="239"/>
      <c r="G59" s="239"/>
      <c r="H59" s="195">
        <f>'ГБ №1'!C58+БСМП!C58+ДГБ!C58+'ГП №1'!C58+'ГП №3'!C58+'Стом.'!C58+Роддом!C58+УЗО!C58</f>
        <v>396000</v>
      </c>
      <c r="I59" s="195">
        <f>'ГБ №1'!D58+БСМП!D58+ДГБ!D58+'ГП №1'!D58+'ГП №3'!D58+'Стом.'!D58+Роддом!D58+УЗО!D58</f>
        <v>0</v>
      </c>
      <c r="J59" s="195">
        <f>'ГБ №1'!E58+БСМП!E58+ДГБ!E58+'ГП №1'!E58+'ГП №3'!E58+'Стом.'!E58+Роддом!E58+УЗО!E58</f>
        <v>0</v>
      </c>
      <c r="K59" s="195">
        <f>'ГБ №1'!F58+БСМП!F58+ДГБ!F58+'ГП №1'!F58+'ГП №3'!F58+'Стом.'!F58+Роддом!F58+УЗО!F58</f>
        <v>396000</v>
      </c>
      <c r="L59" s="195"/>
      <c r="M59" s="195">
        <f>'ГБ №1'!G58+БСМП!G58+ДГБ!G58+'ГП №1'!G58+'ГП №3'!G58+'Стом.'!G58+Роддом!G58+УЗО!G58</f>
        <v>395723</v>
      </c>
      <c r="N59" s="195">
        <f>'ГБ №1'!H58+БСМП!H58+ДГБ!H58+'ГП №1'!H58+'ГП №3'!H58+'Стом.'!H58+Роддом!H58+УЗО!H58</f>
        <v>0</v>
      </c>
      <c r="O59" s="195">
        <f>'ГБ №1'!I58+БСМП!I58+ДГБ!I58+'ГП №1'!I58+'ГП №3'!I58+'Стом.'!I58+Роддом!I58+УЗО!I58</f>
        <v>0</v>
      </c>
      <c r="P59" s="195">
        <f>'ГБ №1'!J58+БСМП!J58+ДГБ!J58+'ГП №1'!J58+'ГП №3'!J58+'Стом.'!J58+Роддом!J58+УЗО!J58</f>
        <v>395723</v>
      </c>
      <c r="Q59" s="195"/>
    </row>
    <row r="60" spans="1:17" s="172" customFormat="1" ht="25.5" hidden="1">
      <c r="A60" s="198" t="s">
        <v>927</v>
      </c>
      <c r="B60" s="250" t="s">
        <v>991</v>
      </c>
      <c r="C60" s="250"/>
      <c r="D60" s="250"/>
      <c r="E60" s="250"/>
      <c r="F60" s="250"/>
      <c r="G60" s="250"/>
      <c r="H60" s="167">
        <f>'ГБ №1'!C59+БСМП!C59+ДГБ!C59+'ГП №1'!C59+'ГП №3'!C59+'Стом.'!C59+Роддом!C59+УЗО!C59</f>
        <v>49100</v>
      </c>
      <c r="I60" s="167">
        <f>'ГБ №1'!D59+БСМП!D59+ДГБ!D59+'ГП №1'!D59+'ГП №3'!D59+'Стом.'!D59+Роддом!D59+УЗО!D59</f>
        <v>0</v>
      </c>
      <c r="J60" s="167">
        <f>'ГБ №1'!E59+БСМП!E59+ДГБ!E59+'ГП №1'!E59+'ГП №3'!E59+'Стом.'!E59+Роддом!E59+УЗО!E59</f>
        <v>0</v>
      </c>
      <c r="K60" s="167">
        <f>'ГБ №1'!F59+БСМП!F59+ДГБ!F59+'ГП №1'!F59+'ГП №3'!F59+'Стом.'!F59+Роддом!F59+УЗО!F59</f>
        <v>49100</v>
      </c>
      <c r="L60" s="167"/>
      <c r="M60" s="167">
        <f>'ГБ №1'!G59+БСМП!G59+ДГБ!G59+'ГП №1'!G59+'ГП №3'!G59+'Стом.'!G59+Роддом!G59+УЗО!G59</f>
        <v>49006</v>
      </c>
      <c r="N60" s="167">
        <f>'ГБ №1'!H59+БСМП!H59+ДГБ!H59+'ГП №1'!H59+'ГП №3'!H59+'Стом.'!H59+Роддом!H59+УЗО!H59</f>
        <v>0</v>
      </c>
      <c r="O60" s="167">
        <f>'ГБ №1'!I59+БСМП!I59+ДГБ!I59+'ГП №1'!I59+'ГП №3'!I59+'Стом.'!I59+Роддом!I59+УЗО!I59</f>
        <v>0</v>
      </c>
      <c r="P60" s="167">
        <f>'ГБ №1'!J59+БСМП!J59+ДГБ!J59+'ГП №1'!J59+'ГП №3'!J59+'Стом.'!J59+Роддом!J59+УЗО!J59</f>
        <v>49006</v>
      </c>
      <c r="Q60" s="167"/>
    </row>
    <row r="61" spans="1:17" s="172" customFormat="1" ht="15" hidden="1">
      <c r="A61" s="198" t="s">
        <v>928</v>
      </c>
      <c r="B61" s="250" t="s">
        <v>995</v>
      </c>
      <c r="C61" s="250"/>
      <c r="D61" s="250"/>
      <c r="E61" s="250"/>
      <c r="F61" s="250"/>
      <c r="G61" s="250"/>
      <c r="H61" s="167">
        <f>'ГБ №1'!C60+БСМП!C60+ДГБ!C60+'ГП №1'!C60+'ГП №3'!C60+'Стом.'!C60+Роддом!C60+УЗО!C60</f>
        <v>96500</v>
      </c>
      <c r="I61" s="167">
        <f>'ГБ №1'!D60+БСМП!D60+ДГБ!D60+'ГП №1'!D60+'ГП №3'!D60+'Стом.'!D60+Роддом!D60+УЗО!D60</f>
        <v>0</v>
      </c>
      <c r="J61" s="167">
        <f>'ГБ №1'!E60+БСМП!E60+ДГБ!E60+'ГП №1'!E60+'ГП №3'!E60+'Стом.'!E60+Роддом!E60+УЗО!E60</f>
        <v>0</v>
      </c>
      <c r="K61" s="167">
        <f>'ГБ №1'!F60+БСМП!F60+ДГБ!F60+'ГП №1'!F60+'ГП №3'!F60+'Стом.'!F60+Роддом!F60+УЗО!F60</f>
        <v>96500</v>
      </c>
      <c r="L61" s="167"/>
      <c r="M61" s="167">
        <f>'ГБ №1'!G60+БСМП!G60+ДГБ!G60+'ГП №1'!G60+'ГП №3'!G60+'Стом.'!G60+Роддом!G60+УЗО!G60</f>
        <v>96409</v>
      </c>
      <c r="N61" s="167">
        <f>'ГБ №1'!H60+БСМП!H60+ДГБ!H60+'ГП №1'!H60+'ГП №3'!H60+'Стом.'!H60+Роддом!H60+УЗО!H60</f>
        <v>0</v>
      </c>
      <c r="O61" s="167">
        <f>'ГБ №1'!I60+БСМП!I60+ДГБ!I60+'ГП №1'!I60+'ГП №3'!I60+'Стом.'!I60+Роддом!I60+УЗО!I60</f>
        <v>0</v>
      </c>
      <c r="P61" s="167">
        <f>'ГБ №1'!J60+БСМП!J60+ДГБ!J60+'ГП №1'!J60+'ГП №3'!J60+'Стом.'!J60+Роддом!J60+УЗО!J60</f>
        <v>96409</v>
      </c>
      <c r="Q61" s="167"/>
    </row>
    <row r="62" spans="1:17" s="229" customFormat="1" ht="25.5" hidden="1">
      <c r="A62" s="198" t="s">
        <v>1042</v>
      </c>
      <c r="B62" s="250" t="s">
        <v>992</v>
      </c>
      <c r="C62" s="250"/>
      <c r="D62" s="250"/>
      <c r="E62" s="250"/>
      <c r="F62" s="250"/>
      <c r="G62" s="250"/>
      <c r="H62" s="167">
        <f>'ГБ №1'!C61+БСМП!C61+ДГБ!C61+'ГП №1'!C61+'ГП №3'!C61+'Стом.'!C61+Роддом!C61+УЗО!C61</f>
        <v>96500</v>
      </c>
      <c r="I62" s="167">
        <f>'ГБ №1'!D61+БСМП!D61+ДГБ!D61+'ГП №1'!D61+'ГП №3'!D61+'Стом.'!D61+Роддом!D61+УЗО!D61</f>
        <v>0</v>
      </c>
      <c r="J62" s="167">
        <f>'ГБ №1'!E61+БСМП!E61+ДГБ!E61+'ГП №1'!E61+'ГП №3'!E61+'Стом.'!E61+Роддом!E61+УЗО!E61</f>
        <v>0</v>
      </c>
      <c r="K62" s="167">
        <f>'ГБ №1'!F61+БСМП!F61+ДГБ!F61+'ГП №1'!F61+'ГП №3'!F61+'Стом.'!F61+Роддом!F61+УЗО!F61</f>
        <v>96500</v>
      </c>
      <c r="L62" s="167"/>
      <c r="M62" s="167">
        <f>'ГБ №1'!G61+БСМП!G61+ДГБ!G61+'ГП №1'!G61+'ГП №3'!G61+'Стом.'!G61+Роддом!G61+УЗО!G61</f>
        <v>96409</v>
      </c>
      <c r="N62" s="167">
        <f>'ГБ №1'!H61+БСМП!H61+ДГБ!H61+'ГП №1'!H61+'ГП №3'!H61+'Стом.'!H61+Роддом!H61+УЗО!H61</f>
        <v>0</v>
      </c>
      <c r="O62" s="167">
        <f>'ГБ №1'!I61+БСМП!I61+ДГБ!I61+'ГП №1'!I61+'ГП №3'!I61+'Стом.'!I61+Роддом!I61+УЗО!I61</f>
        <v>0</v>
      </c>
      <c r="P62" s="167">
        <f>'ГБ №1'!J61+БСМП!J61+ДГБ!J61+'ГП №1'!J61+'ГП №3'!J61+'Стом.'!J61+Роддом!J61+УЗО!J61</f>
        <v>96409</v>
      </c>
      <c r="Q62" s="167"/>
    </row>
    <row r="63" spans="1:17" s="197" customFormat="1" ht="15" hidden="1">
      <c r="A63" s="187" t="s">
        <v>1043</v>
      </c>
      <c r="B63" s="239" t="s">
        <v>968</v>
      </c>
      <c r="C63" s="239"/>
      <c r="D63" s="239"/>
      <c r="E63" s="239"/>
      <c r="F63" s="239"/>
      <c r="G63" s="239"/>
      <c r="H63" s="195">
        <f>'ГБ №1'!C62+БСМП!C62+ДГБ!C62+'ГП №1'!C62+'ГП №3'!C62+'Стом.'!C62+Роддом!C62+УЗО!C62</f>
        <v>0</v>
      </c>
      <c r="I63" s="195">
        <f>'ГБ №1'!D62+БСМП!D62+ДГБ!D62+'ГП №1'!D62+'ГП №3'!D62+'Стом.'!D62+Роддом!D62+УЗО!D62</f>
        <v>0</v>
      </c>
      <c r="J63" s="195">
        <f>'ГБ №1'!E62+БСМП!E62+ДГБ!E62+'ГП №1'!E62+'ГП №3'!E62+'Стом.'!E62+Роддом!E62+УЗО!E62</f>
        <v>0</v>
      </c>
      <c r="K63" s="195">
        <f>'ГБ №1'!F62+БСМП!F62+ДГБ!F62+'ГП №1'!F62+'ГП №3'!F62+'Стом.'!F62+Роддом!F62+УЗО!F62</f>
        <v>0</v>
      </c>
      <c r="L63" s="195"/>
      <c r="M63" s="195">
        <f>'ГБ №1'!G62+БСМП!G62+ДГБ!G62+'ГП №1'!G62+'ГП №3'!G62+'Стом.'!G62+Роддом!G62+УЗО!G62</f>
        <v>0</v>
      </c>
      <c r="N63" s="195">
        <f>'ГБ №1'!H62+БСМП!H62+ДГБ!H62+'ГП №1'!H62+'ГП №3'!H62+'Стом.'!H62+Роддом!H62+УЗО!H62</f>
        <v>0</v>
      </c>
      <c r="O63" s="195">
        <f>'ГБ №1'!I62+БСМП!I62+ДГБ!I62+'ГП №1'!I62+'ГП №3'!I62+'Стом.'!I62+Роддом!I62+УЗО!I62</f>
        <v>0</v>
      </c>
      <c r="P63" s="195">
        <f>'ГБ №1'!J62+БСМП!J62+ДГБ!J62+'ГП №1'!J62+'ГП №3'!J62+'Стом.'!J62+Роддом!J62+УЗО!J62</f>
        <v>0</v>
      </c>
      <c r="Q63" s="195"/>
    </row>
    <row r="64" spans="1:17" s="158" customFormat="1" ht="30" customHeight="1">
      <c r="A64" s="187"/>
      <c r="B64" s="526" t="s">
        <v>1079</v>
      </c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433"/>
    </row>
    <row r="65" spans="1:17" s="158" customFormat="1" ht="27" customHeight="1">
      <c r="A65" s="187"/>
      <c r="B65" s="441" t="s">
        <v>1048</v>
      </c>
      <c r="C65" s="233">
        <f>430838+214302.2</f>
        <v>645140.2</v>
      </c>
      <c r="D65" s="233"/>
      <c r="E65" s="233">
        <f>386567.6+213802.2</f>
        <v>600369.8</v>
      </c>
      <c r="F65" s="233">
        <f>44270.4+500</f>
        <v>44770.4</v>
      </c>
      <c r="G65" s="444"/>
      <c r="H65" s="166">
        <v>430838</v>
      </c>
      <c r="I65" s="166">
        <f>'ГБ №1'!D64+БСМП!D64+ДГБ!D64+'ГП №1'!D64+'ГП №3'!D64+'Стом.'!D64+Роддом!D64+УЗО!D64</f>
        <v>0</v>
      </c>
      <c r="J65" s="166">
        <v>386567.6</v>
      </c>
      <c r="K65" s="166">
        <v>44270.4</v>
      </c>
      <c r="L65" s="166"/>
      <c r="M65" s="166">
        <v>232746.1</v>
      </c>
      <c r="N65" s="166">
        <f>'ГБ №1'!H64+БСМП!H64+ДГБ!H64+'ГП №1'!H64+'ГП №3'!H64+'Стом.'!H64+Роддом!H64+УЗО!H64</f>
        <v>0</v>
      </c>
      <c r="O65" s="166">
        <v>188593.5</v>
      </c>
      <c r="P65" s="166">
        <v>44152.6</v>
      </c>
      <c r="Q65" s="166"/>
    </row>
    <row r="66" spans="1:17" s="158" customFormat="1" ht="57.75" customHeight="1">
      <c r="A66" s="187"/>
      <c r="B66" s="337" t="s">
        <v>1016</v>
      </c>
      <c r="C66" s="445" t="s">
        <v>550</v>
      </c>
      <c r="D66" s="445" t="s">
        <v>550</v>
      </c>
      <c r="E66" s="445" t="s">
        <v>550</v>
      </c>
      <c r="F66" s="445" t="s">
        <v>550</v>
      </c>
      <c r="G66" s="445" t="s">
        <v>550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</row>
    <row r="67" spans="1:17" s="158" customFormat="1" ht="26.25">
      <c r="A67" s="163"/>
      <c r="B67" s="332" t="s">
        <v>1011</v>
      </c>
      <c r="C67" s="445" t="s">
        <v>550</v>
      </c>
      <c r="D67" s="445" t="s">
        <v>550</v>
      </c>
      <c r="E67" s="445" t="s">
        <v>550</v>
      </c>
      <c r="F67" s="445" t="s">
        <v>550</v>
      </c>
      <c r="G67" s="445" t="s">
        <v>550</v>
      </c>
      <c r="H67" s="166">
        <v>87947.7</v>
      </c>
      <c r="I67" s="166">
        <f>'ГБ №1'!D66+БСМП!D66+ДГБ!D66+'ГП №1'!D66+'ГП №3'!D66+'Стом.'!D66+Роддом!D66+УЗО!D66</f>
        <v>0</v>
      </c>
      <c r="J67" s="166">
        <v>58551.6</v>
      </c>
      <c r="K67" s="166">
        <v>29396.1</v>
      </c>
      <c r="L67" s="166"/>
      <c r="M67" s="166">
        <v>82897.3</v>
      </c>
      <c r="N67" s="166">
        <f>'ГБ №1'!H66+БСМП!H66+ДГБ!H66+'ГП №1'!H66+'ГП №3'!H66+'Стом.'!H66+Роддом!H66+УЗО!H66</f>
        <v>0</v>
      </c>
      <c r="O67" s="166">
        <v>53501.3</v>
      </c>
      <c r="P67" s="166">
        <v>29396</v>
      </c>
      <c r="Q67" s="166"/>
    </row>
    <row r="68" spans="1:17" s="172" customFormat="1" ht="15.75" hidden="1">
      <c r="A68" s="418">
        <v>1</v>
      </c>
      <c r="B68" s="238" t="s">
        <v>946</v>
      </c>
      <c r="C68" s="445" t="s">
        <v>550</v>
      </c>
      <c r="D68" s="445" t="s">
        <v>550</v>
      </c>
      <c r="E68" s="445" t="s">
        <v>550</v>
      </c>
      <c r="F68" s="445" t="s">
        <v>550</v>
      </c>
      <c r="G68" s="445" t="s">
        <v>550</v>
      </c>
      <c r="H68" s="167">
        <f>'ГБ №1'!C67+БСМП!C67+ДГБ!C67+'ГП №1'!C67+'ГП №3'!C67+'Стом.'!C67+Роддом!C67+УЗО!C67</f>
        <v>39779700</v>
      </c>
      <c r="I68" s="167">
        <f>'ГБ №1'!D67+БСМП!D67+ДГБ!D67+'ГП №1'!D67+'ГП №3'!D67+'Стом.'!D67+Роддом!D67+УЗО!D67</f>
        <v>0</v>
      </c>
      <c r="J68" s="167">
        <f>'ГБ №1'!E67+БСМП!E67+ДГБ!E67+'ГП №1'!E67+'ГП №3'!E67+'Стом.'!E67+Роддом!E67+УЗО!E67</f>
        <v>19290700</v>
      </c>
      <c r="K68" s="167">
        <f>'ГБ №1'!F67+БСМП!F67+ДГБ!F67+'ГП №1'!F67+'ГП №3'!F67+'Стом.'!F67+Роддом!F67+УЗО!F67</f>
        <v>20489000</v>
      </c>
      <c r="L68" s="167"/>
      <c r="M68" s="167">
        <f>'ГБ №1'!G67+БСМП!G67+ДГБ!G67+'ГП №1'!G67+'ГП №3'!G67+'Стом.'!G67+Роддом!G67+УЗО!G67</f>
        <v>39145093.74</v>
      </c>
      <c r="N68" s="167">
        <f>'ГБ №1'!H67+БСМП!H67+ДГБ!H67+'ГП №1'!H67+'ГП №3'!H67+'Стом.'!H67+Роддом!H67+УЗО!H67</f>
        <v>0</v>
      </c>
      <c r="O68" s="167">
        <f>'ГБ №1'!I67+БСМП!I67+ДГБ!I67+'ГП №1'!I67+'ГП №3'!I67+'Стом.'!I67+Роддом!I67+УЗО!I67</f>
        <v>18656133.51</v>
      </c>
      <c r="P68" s="167">
        <f>'ГБ №1'!J67+БСМП!J67+ДГБ!J67+'ГП №1'!J67+'ГП №3'!J67+'Стом.'!J67+Роддом!J67+УЗО!J67</f>
        <v>20488960.23</v>
      </c>
      <c r="Q68" s="167"/>
    </row>
    <row r="69" spans="1:17" s="172" customFormat="1" ht="15.75" hidden="1">
      <c r="A69" s="418">
        <v>2</v>
      </c>
      <c r="B69" s="238" t="s">
        <v>948</v>
      </c>
      <c r="C69" s="445" t="s">
        <v>550</v>
      </c>
      <c r="D69" s="445" t="s">
        <v>550</v>
      </c>
      <c r="E69" s="445" t="s">
        <v>550</v>
      </c>
      <c r="F69" s="445" t="s">
        <v>550</v>
      </c>
      <c r="G69" s="445" t="s">
        <v>550</v>
      </c>
      <c r="H69" s="167">
        <f>'ГБ №1'!C68+БСМП!C68+ДГБ!C68+'ГП №1'!C68+'ГП №3'!C68+'Стом.'!C68+Роддом!C68+УЗО!C68</f>
        <v>44000100</v>
      </c>
      <c r="I69" s="167">
        <f>'ГБ №1'!D68+БСМП!D68+ДГБ!D68+'ГП №1'!D68+'ГП №3'!D68+'Стом.'!D68+Роддом!D68+УЗО!D68</f>
        <v>0</v>
      </c>
      <c r="J69" s="167">
        <f>'ГБ №1'!E68+БСМП!E68+ДГБ!E68+'ГП №1'!E68+'ГП №3'!E68+'Стом.'!E68+Роддом!E68+УЗО!E68</f>
        <v>35093000</v>
      </c>
      <c r="K69" s="167">
        <f>'ГБ №1'!F68+БСМП!F68+ДГБ!F68+'ГП №1'!F68+'ГП №3'!F68+'Стом.'!F68+Роддом!F68+УЗО!F68</f>
        <v>8907100</v>
      </c>
      <c r="L69" s="167"/>
      <c r="M69" s="167">
        <f>'ГБ №1'!G68+БСМП!G68+ДГБ!G68+'ГП №1'!G68+'ГП №3'!G68+'Стом.'!G68+Роддом!G68+УЗО!G68</f>
        <v>40749168.4</v>
      </c>
      <c r="N69" s="167">
        <f>'ГБ №1'!H68+БСМП!H68+ДГБ!H68+'ГП №1'!H68+'ГП №3'!H68+'Стом.'!H68+Роддом!H68+УЗО!H68</f>
        <v>0</v>
      </c>
      <c r="O69" s="167">
        <f>'ГБ №1'!I68+БСМП!I68+ДГБ!I68+'ГП №1'!I68+'ГП №3'!I68+'Стом.'!I68+Роддом!I68+УЗО!I68</f>
        <v>31842157</v>
      </c>
      <c r="P69" s="167">
        <f>'ГБ №1'!J68+БСМП!J68+ДГБ!J68+'ГП №1'!J68+'ГП №3'!J68+'Стом.'!J68+Роддом!J68+УЗО!J68</f>
        <v>8907011.4</v>
      </c>
      <c r="Q69" s="167"/>
    </row>
    <row r="70" spans="1:17" s="172" customFormat="1" ht="15.75" hidden="1">
      <c r="A70" s="418">
        <v>3</v>
      </c>
      <c r="B70" s="238" t="s">
        <v>1021</v>
      </c>
      <c r="C70" s="445" t="s">
        <v>550</v>
      </c>
      <c r="D70" s="445" t="s">
        <v>550</v>
      </c>
      <c r="E70" s="445" t="s">
        <v>550</v>
      </c>
      <c r="F70" s="445" t="s">
        <v>550</v>
      </c>
      <c r="G70" s="445" t="s">
        <v>550</v>
      </c>
      <c r="H70" s="167">
        <f>'ГБ №1'!C69+БСМП!C69+ДГБ!C69+'ГП №1'!C69+'ГП №3'!C69+'Стом.'!C69+Роддом!C69+УЗО!C69</f>
        <v>4167900</v>
      </c>
      <c r="I70" s="167">
        <f>'ГБ №1'!D69+БСМП!D69+ДГБ!D69+'ГП №1'!D69+'ГП №3'!D69+'Стом.'!D69+Роддом!D69+УЗО!D69</f>
        <v>0</v>
      </c>
      <c r="J70" s="167">
        <f>'ГБ №1'!E69+БСМП!E69+ДГБ!E69+'ГП №1'!E69+'ГП №3'!E69+'Стом.'!E69+Роддом!E69+УЗО!E69</f>
        <v>4167900</v>
      </c>
      <c r="K70" s="167">
        <f>'ГБ №1'!F69+БСМП!F69+ДГБ!F69+'ГП №1'!F69+'ГП №3'!F69+'Стом.'!F69+Роддом!F69+УЗО!F69</f>
        <v>0</v>
      </c>
      <c r="L70" s="167"/>
      <c r="M70" s="167">
        <f>'ГБ №1'!G69+БСМП!G69+ДГБ!G69+'ГП №1'!G69+'ГП №3'!G69+'Стом.'!G69+Роддом!G69+УЗО!G69</f>
        <v>3003066.8</v>
      </c>
      <c r="N70" s="167">
        <f>'ГБ №1'!H69+БСМП!H69+ДГБ!H69+'ГП №1'!H69+'ГП №3'!H69+'Стом.'!H69+Роддом!H69+УЗО!H69</f>
        <v>0</v>
      </c>
      <c r="O70" s="167">
        <f>'ГБ №1'!I69+БСМП!I69+ДГБ!I69+'ГП №1'!I69+'ГП №3'!I69+'Стом.'!I69+Роддом!I69+УЗО!I69</f>
        <v>3003066.8</v>
      </c>
      <c r="P70" s="167">
        <f>'ГБ №1'!J69+БСМП!J69+ДГБ!J69+'ГП №1'!J69+'ГП №3'!J69+'Стом.'!J69+Роддом!J69+УЗО!J69</f>
        <v>0</v>
      </c>
      <c r="Q70" s="167"/>
    </row>
    <row r="71" spans="1:17" s="158" customFormat="1" ht="26.25">
      <c r="A71" s="163"/>
      <c r="B71" s="332" t="s">
        <v>1012</v>
      </c>
      <c r="C71" s="445" t="s">
        <v>550</v>
      </c>
      <c r="D71" s="445" t="s">
        <v>550</v>
      </c>
      <c r="E71" s="445" t="s">
        <v>550</v>
      </c>
      <c r="F71" s="445" t="s">
        <v>550</v>
      </c>
      <c r="G71" s="445" t="s">
        <v>550</v>
      </c>
      <c r="H71" s="166">
        <f>K71</f>
        <v>2379.4</v>
      </c>
      <c r="I71" s="166">
        <f>'ГБ №1'!D70+БСМП!D70+ДГБ!D70+'ГП №1'!D70+'ГП №3'!D70+'Стом.'!D70+Роддом!D70+УЗО!D70</f>
        <v>0</v>
      </c>
      <c r="J71" s="166">
        <f>'ГБ №1'!E70+БСМП!E70+ДГБ!E70+'ГП №1'!E70+'ГП №3'!E70+'Стом.'!E70+Роддом!E70+УЗО!E70</f>
        <v>0</v>
      </c>
      <c r="K71" s="166">
        <v>2379.4</v>
      </c>
      <c r="L71" s="166"/>
      <c r="M71" s="166">
        <f>P71</f>
        <v>2379.2</v>
      </c>
      <c r="N71" s="166">
        <f>'ГБ №1'!H70+БСМП!H70+ДГБ!H70+'ГП №1'!H70+'ГП №3'!H70+'Стом.'!H70+Роддом!H70+УЗО!H70</f>
        <v>0</v>
      </c>
      <c r="O71" s="166">
        <f>'ГБ №1'!I70+БСМП!I70+ДГБ!I70+'ГП №1'!I70+'ГП №3'!I70+'Стом.'!I70+Роддом!I70+УЗО!I70</f>
        <v>0</v>
      </c>
      <c r="P71" s="166">
        <v>2379.2</v>
      </c>
      <c r="Q71" s="166"/>
    </row>
    <row r="72" spans="1:17" s="229" customFormat="1" ht="15.75" hidden="1">
      <c r="A72" s="227">
        <v>1</v>
      </c>
      <c r="B72" s="252" t="s">
        <v>946</v>
      </c>
      <c r="C72" s="445" t="s">
        <v>550</v>
      </c>
      <c r="D72" s="445" t="s">
        <v>550</v>
      </c>
      <c r="E72" s="445" t="s">
        <v>550</v>
      </c>
      <c r="F72" s="445" t="s">
        <v>550</v>
      </c>
      <c r="G72" s="445" t="s">
        <v>550</v>
      </c>
      <c r="H72" s="167">
        <f>'ГБ №1'!C71+БСМП!C71+ДГБ!C71+'ГП №1'!C71+'ГП №3'!C71+'Стом.'!C71+Роддом!C71+УЗО!C71</f>
        <v>998300</v>
      </c>
      <c r="I72" s="167">
        <f>'ГБ №1'!D71+БСМП!D71+ДГБ!D71+'ГП №1'!D71+'ГП №3'!D71+'Стом.'!D71+Роддом!D71+УЗО!D71</f>
        <v>0</v>
      </c>
      <c r="J72" s="167">
        <f>'ГБ №1'!E71+БСМП!E71+ДГБ!E71+'ГП №1'!E71+'ГП №3'!E71+'Стом.'!E71+Роддом!E71+УЗО!E71</f>
        <v>0</v>
      </c>
      <c r="K72" s="167">
        <f>'ГБ №1'!F71+БСМП!F71+ДГБ!F71+'ГП №1'!F71+'ГП №3'!F71+'Стом.'!F71+Роддом!F71+УЗО!F71</f>
        <v>998300</v>
      </c>
      <c r="L72" s="167"/>
      <c r="M72" s="167">
        <f>'ГБ №1'!G71+БСМП!G71+ДГБ!G71+'ГП №1'!G71+'ГП №3'!G71+'Стом.'!G71+Роддом!G71+УЗО!G71</f>
        <v>998239.68</v>
      </c>
      <c r="N72" s="167">
        <f>'ГБ №1'!H71+БСМП!H71+ДГБ!H71+'ГП №1'!H71+'ГП №3'!H71+'Стом.'!H71+Роддом!H71+УЗО!H71</f>
        <v>0</v>
      </c>
      <c r="O72" s="167">
        <f>'ГБ №1'!I71+БСМП!I71+ДГБ!I71+'ГП №1'!I71+'ГП №3'!I71+'Стом.'!I71+Роддом!I71+УЗО!I71</f>
        <v>0</v>
      </c>
      <c r="P72" s="167">
        <f>'ГБ №1'!J71+БСМП!J71+ДГБ!J71+'ГП №1'!J71+'ГП №3'!J71+'Стом.'!J71+Роддом!J71+УЗО!J71</f>
        <v>998239.68</v>
      </c>
      <c r="Q72" s="167"/>
    </row>
    <row r="73" spans="1:17" s="229" customFormat="1" ht="15.75" hidden="1">
      <c r="A73" s="227">
        <v>2</v>
      </c>
      <c r="B73" s="252" t="s">
        <v>948</v>
      </c>
      <c r="C73" s="445" t="s">
        <v>550</v>
      </c>
      <c r="D73" s="445" t="s">
        <v>550</v>
      </c>
      <c r="E73" s="445" t="s">
        <v>550</v>
      </c>
      <c r="F73" s="445" t="s">
        <v>550</v>
      </c>
      <c r="G73" s="445" t="s">
        <v>550</v>
      </c>
      <c r="H73" s="167">
        <f>'ГБ №1'!C72+БСМП!C72+ДГБ!C72+'ГП №1'!C72+'ГП №3'!C72+'Стом.'!C72+Роддом!C72+УЗО!C72</f>
        <v>1381100</v>
      </c>
      <c r="I73" s="167">
        <f>'ГБ №1'!D72+БСМП!D72+ДГБ!D72+'ГП №1'!D72+'ГП №3'!D72+'Стом.'!D72+Роддом!D72+УЗО!D72</f>
        <v>0</v>
      </c>
      <c r="J73" s="167">
        <f>'ГБ №1'!E72+БСМП!E72+ДГБ!E72+'ГП №1'!E72+'ГП №3'!E72+'Стом.'!E72+Роддом!E72+УЗО!E72</f>
        <v>0</v>
      </c>
      <c r="K73" s="167">
        <f>'ГБ №1'!F72+БСМП!F72+ДГБ!F72+'ГП №1'!F72+'ГП №3'!F72+'Стом.'!F72+Роддом!F72+УЗО!F72</f>
        <v>1381100</v>
      </c>
      <c r="L73" s="167"/>
      <c r="M73" s="167">
        <f>'ГБ №1'!G72+БСМП!G72+ДГБ!G72+'ГП №1'!G72+'ГП №3'!G72+'Стом.'!G72+Роддом!G72+УЗО!G72</f>
        <v>1380998</v>
      </c>
      <c r="N73" s="167">
        <f>'ГБ №1'!H72+БСМП!H72+ДГБ!H72+'ГП №1'!H72+'ГП №3'!H72+'Стом.'!H72+Роддом!H72+УЗО!H72</f>
        <v>0</v>
      </c>
      <c r="O73" s="167">
        <f>'ГБ №1'!I72+БСМП!I72+ДГБ!I72+'ГП №1'!I72+'ГП №3'!I72+'Стом.'!I72+Роддом!I72+УЗО!I72</f>
        <v>0</v>
      </c>
      <c r="P73" s="167">
        <f>'ГБ №1'!J72+БСМП!J72+ДГБ!J72+'ГП №1'!J72+'ГП №3'!J72+'Стом.'!J72+Роддом!J72+УЗО!J72</f>
        <v>1380998</v>
      </c>
      <c r="Q73" s="167"/>
    </row>
    <row r="74" spans="1:17" s="201" customFormat="1" ht="38.25">
      <c r="A74" s="226"/>
      <c r="B74" s="253" t="s">
        <v>1013</v>
      </c>
      <c r="C74" s="445" t="s">
        <v>550</v>
      </c>
      <c r="D74" s="445" t="s">
        <v>550</v>
      </c>
      <c r="E74" s="445" t="s">
        <v>550</v>
      </c>
      <c r="F74" s="445" t="s">
        <v>550</v>
      </c>
      <c r="G74" s="445" t="s">
        <v>550</v>
      </c>
      <c r="H74" s="166">
        <f>K74</f>
        <v>8030.1</v>
      </c>
      <c r="I74" s="166">
        <f>'ГБ №1'!D73+БСМП!D73+ДГБ!D73+'ГП №1'!D73+'ГП №3'!D73+'Стом.'!D73+Роддом!D73+УЗО!D73</f>
        <v>0</v>
      </c>
      <c r="J74" s="166">
        <f>'ГБ №1'!E73+БСМП!E73+ДГБ!E73+'ГП №1'!E73+'ГП №3'!E73+'Стом.'!E73+Роддом!E73+УЗО!E73</f>
        <v>0</v>
      </c>
      <c r="K74" s="166">
        <v>8030.1</v>
      </c>
      <c r="L74" s="166"/>
      <c r="M74" s="166">
        <v>7926.4</v>
      </c>
      <c r="N74" s="166">
        <f>'ГБ №1'!H73+БСМП!H73+ДГБ!H73+'ГП №1'!H73+'ГП №3'!H73+'Стом.'!H73+Роддом!H73+УЗО!H73</f>
        <v>0</v>
      </c>
      <c r="O74" s="166">
        <f>'ГБ №1'!I73+БСМП!I73+ДГБ!I73+'ГП №1'!I73+'ГП №3'!I73+'Стом.'!I73+Роддом!I73+УЗО!I73</f>
        <v>0</v>
      </c>
      <c r="P74" s="166">
        <f>M74</f>
        <v>7926.4</v>
      </c>
      <c r="Q74" s="166"/>
    </row>
    <row r="75" spans="1:17" s="229" customFormat="1" ht="15.75" hidden="1">
      <c r="A75" s="227">
        <v>1</v>
      </c>
      <c r="B75" s="252" t="s">
        <v>999</v>
      </c>
      <c r="C75" s="445" t="s">
        <v>550</v>
      </c>
      <c r="D75" s="445" t="s">
        <v>550</v>
      </c>
      <c r="E75" s="445" t="s">
        <v>550</v>
      </c>
      <c r="F75" s="445" t="s">
        <v>550</v>
      </c>
      <c r="G75" s="445" t="s">
        <v>550</v>
      </c>
      <c r="H75" s="167">
        <f>'ГБ №1'!C74+БСМП!C74+ДГБ!C74+'ГП №1'!C74+'ГП №3'!C74+'Стом.'!C74+Роддом!C74+УЗО!C74</f>
        <v>4092500</v>
      </c>
      <c r="I75" s="167">
        <f>'ГБ №1'!D74+БСМП!D74+ДГБ!D74+'ГП №1'!D74+'ГП №3'!D74+'Стом.'!D74+Роддом!D74+УЗО!D74</f>
        <v>0</v>
      </c>
      <c r="J75" s="167">
        <f>'ГБ №1'!E74+БСМП!E74+ДГБ!E74+'ГП №1'!E74+'ГП №3'!E74+'Стом.'!E74+Роддом!E74+УЗО!E74</f>
        <v>0</v>
      </c>
      <c r="K75" s="167">
        <f>'ГБ №1'!F74+БСМП!F74+ДГБ!F74+'ГП №1'!F74+'ГП №3'!F74+'Стом.'!F74+Роддом!F74+УЗО!F74</f>
        <v>4092500</v>
      </c>
      <c r="L75" s="167"/>
      <c r="M75" s="167">
        <f>'ГБ №1'!G74+БСМП!G74+ДГБ!G74+'ГП №1'!G74+'ГП №3'!G74+'Стом.'!G74+Роддом!G74+УЗО!G74</f>
        <v>3990255.07</v>
      </c>
      <c r="N75" s="167">
        <f>'ГБ №1'!H74+БСМП!H74+ДГБ!H74+'ГП №1'!H74+'ГП №3'!H74+'Стом.'!H74+Роддом!H74+УЗО!H74</f>
        <v>0</v>
      </c>
      <c r="O75" s="167">
        <f>'ГБ №1'!I74+БСМП!I74+ДГБ!I74+'ГП №1'!I74+'ГП №3'!I74+'Стом.'!I74+Роддом!I74+УЗО!I74</f>
        <v>0</v>
      </c>
      <c r="P75" s="167">
        <f>'ГБ №1'!J74+БСМП!J74+ДГБ!J74+'ГП №1'!J74+'ГП №3'!J74+'Стом.'!J74+Роддом!J74+УЗО!J74</f>
        <v>3990255.07</v>
      </c>
      <c r="Q75" s="167"/>
    </row>
    <row r="76" spans="1:17" s="229" customFormat="1" ht="15.75" hidden="1">
      <c r="A76" s="227"/>
      <c r="B76" s="251" t="s">
        <v>997</v>
      </c>
      <c r="C76" s="445" t="s">
        <v>550</v>
      </c>
      <c r="D76" s="445" t="s">
        <v>550</v>
      </c>
      <c r="E76" s="445" t="s">
        <v>550</v>
      </c>
      <c r="F76" s="445" t="s">
        <v>550</v>
      </c>
      <c r="G76" s="445" t="s">
        <v>550</v>
      </c>
      <c r="H76" s="167">
        <f>'ГБ №1'!C75+БСМП!C75+ДГБ!C75+'ГП №1'!C75+'ГП №3'!C75+'Стом.'!C75+Роддом!C75+УЗО!C75</f>
        <v>339800</v>
      </c>
      <c r="I76" s="167">
        <f>'ГБ №1'!D75+БСМП!D75+ДГБ!D75+'ГП №1'!D75+'ГП №3'!D75+'Стом.'!D75+Роддом!D75+УЗО!D75</f>
        <v>0</v>
      </c>
      <c r="J76" s="167">
        <f>'ГБ №1'!E75+БСМП!E75+ДГБ!E75+'ГП №1'!E75+'ГП №3'!E75+'Стом.'!E75+Роддом!E75+УЗО!E75</f>
        <v>0</v>
      </c>
      <c r="K76" s="167">
        <f>'ГБ №1'!F75+БСМП!F75+ДГБ!F75+'ГП №1'!F75+'ГП №3'!F75+'Стом.'!F75+Роддом!F75+УЗО!F75</f>
        <v>339800</v>
      </c>
      <c r="L76" s="167"/>
      <c r="M76" s="167">
        <f>'ГБ №1'!G75+БСМП!G75+ДГБ!G75+'ГП №1'!G75+'ГП №3'!G75+'Стом.'!G75+Роддом!G75+УЗО!G75</f>
        <v>339715</v>
      </c>
      <c r="N76" s="167">
        <f>'ГБ №1'!H75+БСМП!H75+ДГБ!H75+'ГП №1'!H75+'ГП №3'!H75+'Стом.'!H75+Роддом!H75+УЗО!H75</f>
        <v>0</v>
      </c>
      <c r="O76" s="167">
        <f>'ГБ №1'!I75+БСМП!I75+ДГБ!I75+'ГП №1'!I75+'ГП №3'!I75+'Стом.'!I75+Роддом!I75+УЗО!I75</f>
        <v>0</v>
      </c>
      <c r="P76" s="167">
        <f>'ГБ №1'!J75+БСМП!J75+ДГБ!J75+'ГП №1'!J75+'ГП №3'!J75+'Стом.'!J75+Роддом!J75+УЗО!J75</f>
        <v>339715</v>
      </c>
      <c r="Q76" s="167"/>
    </row>
    <row r="77" spans="1:17" s="229" customFormat="1" ht="15.75" hidden="1">
      <c r="A77" s="227"/>
      <c r="B77" s="251" t="s">
        <v>998</v>
      </c>
      <c r="C77" s="445" t="s">
        <v>550</v>
      </c>
      <c r="D77" s="445" t="s">
        <v>550</v>
      </c>
      <c r="E77" s="445" t="s">
        <v>550</v>
      </c>
      <c r="F77" s="445" t="s">
        <v>550</v>
      </c>
      <c r="G77" s="445" t="s">
        <v>550</v>
      </c>
      <c r="H77" s="167">
        <f>'ГБ №1'!C76+БСМП!C76+ДГБ!C76+'ГП №1'!C76+'ГП №3'!C76+'Стом.'!C76+Роддом!C76+УЗО!C76</f>
        <v>3129400</v>
      </c>
      <c r="I77" s="167">
        <f>'ГБ №1'!D76+БСМП!D76+ДГБ!D76+'ГП №1'!D76+'ГП №3'!D76+'Стом.'!D76+Роддом!D76+УЗО!D76</f>
        <v>0</v>
      </c>
      <c r="J77" s="167">
        <f>'ГБ №1'!E76+БСМП!E76+ДГБ!E76+'ГП №1'!E76+'ГП №3'!E76+'Стом.'!E76+Роддом!E76+УЗО!E76</f>
        <v>0</v>
      </c>
      <c r="K77" s="167">
        <f>'ГБ №1'!F76+БСМП!F76+ДГБ!F76+'ГП №1'!F76+'ГП №3'!F76+'Стом.'!F76+Роддом!F76+УЗО!F76</f>
        <v>3129400</v>
      </c>
      <c r="L77" s="167"/>
      <c r="M77" s="167">
        <f>'ГБ №1'!G76+БСМП!G76+ДГБ!G76+'ГП №1'!G76+'ГП №3'!G76+'Стом.'!G76+Роддом!G76+УЗО!G76</f>
        <v>3027240.07</v>
      </c>
      <c r="N77" s="167">
        <f>'ГБ №1'!H76+БСМП!H76+ДГБ!H76+'ГП №1'!H76+'ГП №3'!H76+'Стом.'!H76+Роддом!H76+УЗО!H76</f>
        <v>0</v>
      </c>
      <c r="O77" s="167">
        <f>'ГБ №1'!I76+БСМП!I76+ДГБ!I76+'ГП №1'!I76+'ГП №3'!I76+'Стом.'!I76+Роддом!I76+УЗО!I76</f>
        <v>0</v>
      </c>
      <c r="P77" s="167">
        <f>'ГБ №1'!J76+БСМП!J76+ДГБ!J76+'ГП №1'!J76+'ГП №3'!J76+'Стом.'!J76+Роддом!J76+УЗО!J76</f>
        <v>3027240.07</v>
      </c>
      <c r="Q77" s="167"/>
    </row>
    <row r="78" spans="1:17" s="229" customFormat="1" ht="15.75" hidden="1">
      <c r="A78" s="227"/>
      <c r="B78" s="251" t="s">
        <v>1000</v>
      </c>
      <c r="C78" s="445" t="s">
        <v>550</v>
      </c>
      <c r="D78" s="445" t="s">
        <v>550</v>
      </c>
      <c r="E78" s="445" t="s">
        <v>550</v>
      </c>
      <c r="F78" s="445" t="s">
        <v>550</v>
      </c>
      <c r="G78" s="445" t="s">
        <v>550</v>
      </c>
      <c r="H78" s="167">
        <f>'ГБ №1'!C77+БСМП!C77+ДГБ!C77+'ГП №1'!C77+'ГП №3'!C77+'Стом.'!C77+Роддом!C77+УЗО!C77</f>
        <v>313300</v>
      </c>
      <c r="I78" s="167">
        <f>'ГБ №1'!D77+БСМП!D77+ДГБ!D77+'ГП №1'!D77+'ГП №3'!D77+'Стом.'!D77+Роддом!D77+УЗО!D77</f>
        <v>0</v>
      </c>
      <c r="J78" s="167">
        <f>'ГБ №1'!E77+БСМП!E77+ДГБ!E77+'ГП №1'!E77+'ГП №3'!E77+'Стом.'!E77+Роддом!E77+УЗО!E77</f>
        <v>0</v>
      </c>
      <c r="K78" s="167">
        <f>'ГБ №1'!F77+БСМП!F77+ДГБ!F77+'ГП №1'!F77+'ГП №3'!F77+'Стом.'!F77+Роддом!F77+УЗО!F77</f>
        <v>313300</v>
      </c>
      <c r="L78" s="167"/>
      <c r="M78" s="167">
        <f>'ГБ №1'!G77+БСМП!G77+ДГБ!G77+'ГП №1'!G77+'ГП №3'!G77+'Стом.'!G77+Роддом!G77+УЗО!G77</f>
        <v>313300</v>
      </c>
      <c r="N78" s="167">
        <f>'ГБ №1'!H77+БСМП!H77+ДГБ!H77+'ГП №1'!H77+'ГП №3'!H77+'Стом.'!H77+Роддом!H77+УЗО!H77</f>
        <v>0</v>
      </c>
      <c r="O78" s="167">
        <f>'ГБ №1'!I77+БСМП!I77+ДГБ!I77+'ГП №1'!I77+'ГП №3'!I77+'Стом.'!I77+Роддом!I77+УЗО!I77</f>
        <v>0</v>
      </c>
      <c r="P78" s="167">
        <f>'ГБ №1'!J77+БСМП!J77+ДГБ!J77+'ГП №1'!J77+'ГП №3'!J77+'Стом.'!J77+Роддом!J77+УЗО!J77</f>
        <v>313300</v>
      </c>
      <c r="Q78" s="167"/>
    </row>
    <row r="79" spans="1:17" s="229" customFormat="1" ht="15.75" hidden="1">
      <c r="A79" s="227"/>
      <c r="B79" s="251" t="s">
        <v>1061</v>
      </c>
      <c r="C79" s="445" t="s">
        <v>550</v>
      </c>
      <c r="D79" s="445" t="s">
        <v>550</v>
      </c>
      <c r="E79" s="445" t="s">
        <v>550</v>
      </c>
      <c r="F79" s="445" t="s">
        <v>550</v>
      </c>
      <c r="G79" s="445" t="s">
        <v>550</v>
      </c>
      <c r="H79" s="167">
        <f>'ГБ №1'!C78+БСМП!C78+ДГБ!C78+'ГП №1'!C78+'ГП №3'!C78+'Стом.'!C78+Роддом!C78+УЗО!C78</f>
        <v>310000</v>
      </c>
      <c r="I79" s="167">
        <f>'ГБ №1'!D78+БСМП!D78+ДГБ!D78+'ГП №1'!D78+'ГП №3'!D78+'Стом.'!D78+Роддом!D78+УЗО!D78</f>
        <v>0</v>
      </c>
      <c r="J79" s="167">
        <f>'ГБ №1'!E78+БСМП!E78+ДГБ!E78+'ГП №1'!E78+'ГП №3'!E78+'Стом.'!E78+Роддом!E78+УЗО!E78</f>
        <v>0</v>
      </c>
      <c r="K79" s="167">
        <f>'ГБ №1'!F78+БСМП!F78+ДГБ!F78+'ГП №1'!F78+'ГП №3'!F78+'Стом.'!F78+Роддом!F78+УЗО!F78</f>
        <v>310000</v>
      </c>
      <c r="L79" s="167"/>
      <c r="M79" s="167">
        <f>'ГБ №1'!G78+БСМП!G78+ДГБ!G78+'ГП №1'!G78+'ГП №3'!G78+'Стом.'!G78+Роддом!G78+УЗО!G78</f>
        <v>310000</v>
      </c>
      <c r="N79" s="167">
        <f>'ГБ №1'!H78+БСМП!H78+ДГБ!H78+'ГП №1'!H78+'ГП №3'!H78+'Стом.'!H78+Роддом!H78+УЗО!H78</f>
        <v>0</v>
      </c>
      <c r="O79" s="167">
        <f>'ГБ №1'!I78+БСМП!I78+ДГБ!I78+'ГП №1'!I78+'ГП №3'!I78+'Стом.'!I78+Роддом!I78+УЗО!I78</f>
        <v>0</v>
      </c>
      <c r="P79" s="167">
        <f>'ГБ №1'!J78+БСМП!J78+ДГБ!J78+'ГП №1'!J78+'ГП №3'!J78+'Стом.'!J78+Роддом!J78+УЗО!J78</f>
        <v>310000</v>
      </c>
      <c r="Q79" s="167"/>
    </row>
    <row r="80" spans="1:17" s="229" customFormat="1" ht="25.5" hidden="1">
      <c r="A80" s="227">
        <v>2</v>
      </c>
      <c r="B80" s="252" t="s">
        <v>945</v>
      </c>
      <c r="C80" s="445" t="s">
        <v>550</v>
      </c>
      <c r="D80" s="445" t="s">
        <v>550</v>
      </c>
      <c r="E80" s="445" t="s">
        <v>550</v>
      </c>
      <c r="F80" s="445" t="s">
        <v>550</v>
      </c>
      <c r="G80" s="445" t="s">
        <v>550</v>
      </c>
      <c r="H80" s="167">
        <f>'ГБ №1'!C79+БСМП!C79+ДГБ!C79+'ГП №1'!C79+'ГП №3'!C79+'Стом.'!C79+Роддом!C79+УЗО!C79</f>
        <v>1179700</v>
      </c>
      <c r="I80" s="167">
        <f>'ГБ №1'!D79+БСМП!D79+ДГБ!D79+'ГП №1'!D79+'ГП №3'!D79+'Стом.'!D79+Роддом!D79+УЗО!D79</f>
        <v>0</v>
      </c>
      <c r="J80" s="167">
        <f>'ГБ №1'!E79+БСМП!E79+ДГБ!E79+'ГП №1'!E79+'ГП №3'!E79+'Стом.'!E79+Роддом!E79+УЗО!E79</f>
        <v>0</v>
      </c>
      <c r="K80" s="167">
        <f>'ГБ №1'!F79+БСМП!F79+ДГБ!F79+'ГП №1'!F79+'ГП №3'!F79+'Стом.'!F79+Роддом!F79+УЗО!F79</f>
        <v>1179700</v>
      </c>
      <c r="L80" s="167"/>
      <c r="M80" s="167">
        <f>'ГБ №1'!G79+БСМП!G79+ДГБ!G79+'ГП №1'!G79+'ГП №3'!G79+'Стом.'!G79+Роддом!G79+УЗО!G79</f>
        <v>1179428.62</v>
      </c>
      <c r="N80" s="167">
        <f>'ГБ №1'!H79+БСМП!H79+ДГБ!H79+'ГП №1'!H79+'ГП №3'!H79+'Стом.'!H79+Роддом!H79+УЗО!H79</f>
        <v>0</v>
      </c>
      <c r="O80" s="167">
        <f>'ГБ №1'!I79+БСМП!I79+ДГБ!I79+'ГП №1'!I79+'ГП №3'!I79+'Стом.'!I79+Роддом!I79+УЗО!I79</f>
        <v>0</v>
      </c>
      <c r="P80" s="167">
        <f>'ГБ №1'!J79+БСМП!J79+ДГБ!J79+'ГП №1'!J79+'ГП №3'!J79+'Стом.'!J79+Роддом!J79+УЗО!J79</f>
        <v>1179428.62</v>
      </c>
      <c r="Q80" s="167"/>
    </row>
    <row r="81" spans="1:17" s="229" customFormat="1" ht="15.75" hidden="1">
      <c r="A81" s="227"/>
      <c r="B81" s="251" t="s">
        <v>997</v>
      </c>
      <c r="C81" s="445" t="s">
        <v>550</v>
      </c>
      <c r="D81" s="445" t="s">
        <v>550</v>
      </c>
      <c r="E81" s="445" t="s">
        <v>550</v>
      </c>
      <c r="F81" s="445" t="s">
        <v>550</v>
      </c>
      <c r="G81" s="445" t="s">
        <v>550</v>
      </c>
      <c r="H81" s="167">
        <f>'ГБ №1'!C80+БСМП!C80+ДГБ!C80+'ГП №1'!C80+'ГП №3'!C80+'Стом.'!C80+Роддом!C80+УЗО!C80</f>
        <v>184800</v>
      </c>
      <c r="I81" s="167">
        <f>'ГБ №1'!D80+БСМП!D80+ДГБ!D80+'ГП №1'!D80+'ГП №3'!D80+'Стом.'!D80+Роддом!D80+УЗО!D80</f>
        <v>0</v>
      </c>
      <c r="J81" s="167">
        <f>'ГБ №1'!E80+БСМП!E80+ДГБ!E80+'ГП №1'!E80+'ГП №3'!E80+'Стом.'!E80+Роддом!E80+УЗО!E80</f>
        <v>0</v>
      </c>
      <c r="K81" s="167">
        <f>'ГБ №1'!F80+БСМП!F80+ДГБ!F80+'ГП №1'!F80+'ГП №3'!F80+'Стом.'!F80+Роддом!F80+УЗО!F80</f>
        <v>184800</v>
      </c>
      <c r="L81" s="167"/>
      <c r="M81" s="167">
        <f>'ГБ №1'!G80+БСМП!G80+ДГБ!G80+'ГП №1'!G80+'ГП №3'!G80+'Стом.'!G80+Роддом!G80+УЗО!G80</f>
        <v>184686</v>
      </c>
      <c r="N81" s="167">
        <f>'ГБ №1'!H80+БСМП!H80+ДГБ!H80+'ГП №1'!H80+'ГП №3'!H80+'Стом.'!H80+Роддом!H80+УЗО!H80</f>
        <v>0</v>
      </c>
      <c r="O81" s="167">
        <f>'ГБ №1'!I80+БСМП!I80+ДГБ!I80+'ГП №1'!I80+'ГП №3'!I80+'Стом.'!I80+Роддом!I80+УЗО!I80</f>
        <v>0</v>
      </c>
      <c r="P81" s="167">
        <f>'ГБ №1'!J80+БСМП!J80+ДГБ!J80+'ГП №1'!J80+'ГП №3'!J80+'Стом.'!J80+Роддом!J80+УЗО!J80</f>
        <v>184686</v>
      </c>
      <c r="Q81" s="167"/>
    </row>
    <row r="82" spans="1:17" s="229" customFormat="1" ht="15.75" hidden="1">
      <c r="A82" s="227"/>
      <c r="B82" s="251" t="s">
        <v>998</v>
      </c>
      <c r="C82" s="445" t="s">
        <v>550</v>
      </c>
      <c r="D82" s="445" t="s">
        <v>550</v>
      </c>
      <c r="E82" s="445" t="s">
        <v>550</v>
      </c>
      <c r="F82" s="445" t="s">
        <v>550</v>
      </c>
      <c r="G82" s="445" t="s">
        <v>550</v>
      </c>
      <c r="H82" s="167">
        <f>'ГБ №1'!C81+БСМП!C81+ДГБ!C81+'ГП №1'!C81+'ГП №3'!C81+'Стом.'!C81+Роддом!C81+УЗО!C81</f>
        <v>994900</v>
      </c>
      <c r="I82" s="167">
        <f>'ГБ №1'!D81+БСМП!D81+ДГБ!D81+'ГП №1'!D81+'ГП №3'!D81+'Стом.'!D81+Роддом!D81+УЗО!D81</f>
        <v>0</v>
      </c>
      <c r="J82" s="167">
        <f>'ГБ №1'!E81+БСМП!E81+ДГБ!E81+'ГП №1'!E81+'ГП №3'!E81+'Стом.'!E81+Роддом!E81+УЗО!E81</f>
        <v>0</v>
      </c>
      <c r="K82" s="167">
        <f>'ГБ №1'!F81+БСМП!F81+ДГБ!F81+'ГП №1'!F81+'ГП №3'!F81+'Стом.'!F81+Роддом!F81+УЗО!F81</f>
        <v>994900</v>
      </c>
      <c r="L82" s="167"/>
      <c r="M82" s="167">
        <f>'ГБ №1'!G81+БСМП!G81+ДГБ!G81+'ГП №1'!G81+'ГП №3'!G81+'Стом.'!G81+Роддом!G81+УЗО!G81</f>
        <v>994742.62</v>
      </c>
      <c r="N82" s="167">
        <f>'ГБ №1'!H81+БСМП!H81+ДГБ!H81+'ГП №1'!H81+'ГП №3'!H81+'Стом.'!H81+Роддом!H81+УЗО!H81</f>
        <v>0</v>
      </c>
      <c r="O82" s="167">
        <f>'ГБ №1'!I81+БСМП!I81+ДГБ!I81+'ГП №1'!I81+'ГП №3'!I81+'Стом.'!I81+Роддом!I81+УЗО!I81</f>
        <v>0</v>
      </c>
      <c r="P82" s="167">
        <f>'ГБ №1'!J81+БСМП!J81+ДГБ!J81+'ГП №1'!J81+'ГП №3'!J81+'Стом.'!J81+Роддом!J81+УЗО!J81</f>
        <v>994742.62</v>
      </c>
      <c r="Q82" s="167"/>
    </row>
    <row r="83" spans="1:17" s="229" customFormat="1" ht="15.75" hidden="1">
      <c r="A83" s="227">
        <v>3</v>
      </c>
      <c r="B83" s="252" t="s">
        <v>974</v>
      </c>
      <c r="C83" s="445" t="s">
        <v>550</v>
      </c>
      <c r="D83" s="445" t="s">
        <v>550</v>
      </c>
      <c r="E83" s="445" t="s">
        <v>550</v>
      </c>
      <c r="F83" s="445" t="s">
        <v>550</v>
      </c>
      <c r="G83" s="445" t="s">
        <v>550</v>
      </c>
      <c r="H83" s="167">
        <f>'ГБ №1'!C82+БСМП!C82+ДГБ!C82+'ГП №1'!C82+'ГП №3'!C82+'Стом.'!C82+Роддом!C82+УЗО!C82</f>
        <v>597300</v>
      </c>
      <c r="I83" s="167">
        <f>'ГБ №1'!D82+БСМП!D82+ДГБ!D82+'ГП №1'!D82+'ГП №3'!D82+'Стом.'!D82+Роддом!D82+УЗО!D82</f>
        <v>0</v>
      </c>
      <c r="J83" s="167">
        <f>'ГБ №1'!E82+БСМП!E82+ДГБ!E82+'ГП №1'!E82+'ГП №3'!E82+'Стом.'!E82+Роддом!E82+УЗО!E82</f>
        <v>0</v>
      </c>
      <c r="K83" s="167">
        <f>'ГБ №1'!F82+БСМП!F82+ДГБ!F82+'ГП №1'!F82+'ГП №3'!F82+'Стом.'!F82+Роддом!F82+УЗО!F82</f>
        <v>597300</v>
      </c>
      <c r="L83" s="167"/>
      <c r="M83" s="167">
        <f>'ГБ №1'!G82+БСМП!G82+ДГБ!G82+'ГП №1'!G82+'ГП №3'!G82+'Стом.'!G82+Роддом!G82+УЗО!G82</f>
        <v>596198.14</v>
      </c>
      <c r="N83" s="167">
        <f>'ГБ №1'!H82+БСМП!H82+ДГБ!H82+'ГП №1'!H82+'ГП №3'!H82+'Стом.'!H82+Роддом!H82+УЗО!H82</f>
        <v>0</v>
      </c>
      <c r="O83" s="167">
        <f>'ГБ №1'!I82+БСМП!I82+ДГБ!I82+'ГП №1'!I82+'ГП №3'!I82+'Стом.'!I82+Роддом!I82+УЗО!I82</f>
        <v>0</v>
      </c>
      <c r="P83" s="167">
        <f>'ГБ №1'!J82+БСМП!J82+ДГБ!J82+'ГП №1'!J82+'ГП №3'!J82+'Стом.'!J82+Роддом!J82+УЗО!J82</f>
        <v>596198.14</v>
      </c>
      <c r="Q83" s="167"/>
    </row>
    <row r="84" spans="1:17" s="229" customFormat="1" ht="15.75" hidden="1">
      <c r="A84" s="227"/>
      <c r="B84" s="251" t="s">
        <v>997</v>
      </c>
      <c r="C84" s="445" t="s">
        <v>550</v>
      </c>
      <c r="D84" s="445" t="s">
        <v>550</v>
      </c>
      <c r="E84" s="445" t="s">
        <v>550</v>
      </c>
      <c r="F84" s="445" t="s">
        <v>550</v>
      </c>
      <c r="G84" s="445" t="s">
        <v>550</v>
      </c>
      <c r="H84" s="167">
        <f>'ГБ №1'!C83+БСМП!C83+ДГБ!C83+'ГП №1'!C83+'ГП №3'!C83+'Стом.'!C83+Роддом!C83+УЗО!C83</f>
        <v>100500</v>
      </c>
      <c r="I84" s="167">
        <f>'ГБ №1'!D83+БСМП!D83+ДГБ!D83+'ГП №1'!D83+'ГП №3'!D83+'Стом.'!D83+Роддом!D83+УЗО!D83</f>
        <v>0</v>
      </c>
      <c r="J84" s="167">
        <f>'ГБ №1'!E83+БСМП!E83+ДГБ!E83+'ГП №1'!E83+'ГП №3'!E83+'Стом.'!E83+Роддом!E83+УЗО!E83</f>
        <v>0</v>
      </c>
      <c r="K84" s="167">
        <f>'ГБ №1'!F83+БСМП!F83+ДГБ!F83+'ГП №1'!F83+'ГП №3'!F83+'Стом.'!F83+Роддом!F83+УЗО!F83</f>
        <v>100500</v>
      </c>
      <c r="L84" s="167"/>
      <c r="M84" s="167">
        <f>'ГБ №1'!G83+БСМП!G83+ДГБ!G83+'ГП №1'!G83+'ГП №3'!G83+'Стом.'!G83+Роддом!G83+УЗО!G83</f>
        <v>100437.27</v>
      </c>
      <c r="N84" s="167">
        <f>'ГБ №1'!H83+БСМП!H83+ДГБ!H83+'ГП №1'!H83+'ГП №3'!H83+'Стом.'!H83+Роддом!H83+УЗО!H83</f>
        <v>0</v>
      </c>
      <c r="O84" s="167">
        <f>'ГБ №1'!I83+БСМП!I83+ДГБ!I83+'ГП №1'!I83+'ГП №3'!I83+'Стом.'!I83+Роддом!I83+УЗО!I83</f>
        <v>0</v>
      </c>
      <c r="P84" s="167">
        <f>'ГБ №1'!J83+БСМП!J83+ДГБ!J83+'ГП №1'!J83+'ГП №3'!J83+'Стом.'!J83+Роддом!J83+УЗО!J83</f>
        <v>100437.27</v>
      </c>
      <c r="Q84" s="167"/>
    </row>
    <row r="85" spans="1:17" s="229" customFormat="1" ht="15.75" hidden="1">
      <c r="A85" s="227"/>
      <c r="B85" s="251" t="s">
        <v>998</v>
      </c>
      <c r="C85" s="445" t="s">
        <v>550</v>
      </c>
      <c r="D85" s="445" t="s">
        <v>550</v>
      </c>
      <c r="E85" s="445" t="s">
        <v>550</v>
      </c>
      <c r="F85" s="445" t="s">
        <v>550</v>
      </c>
      <c r="G85" s="445" t="s">
        <v>550</v>
      </c>
      <c r="H85" s="167">
        <f>'ГБ №1'!C84+БСМП!C84+ДГБ!C84+'ГП №1'!C84+'ГП №3'!C84+'Стом.'!C84+Роддом!C84+УЗО!C84</f>
        <v>496800</v>
      </c>
      <c r="I85" s="167">
        <f>'ГБ №1'!D84+БСМП!D84+ДГБ!D84+'ГП №1'!D84+'ГП №3'!D84+'Стом.'!D84+Роддом!D84+УЗО!D84</f>
        <v>0</v>
      </c>
      <c r="J85" s="167">
        <f>'ГБ №1'!E84+БСМП!E84+ДГБ!E84+'ГП №1'!E84+'ГП №3'!E84+'Стом.'!E84+Роддом!E84+УЗО!E84</f>
        <v>0</v>
      </c>
      <c r="K85" s="167">
        <f>'ГБ №1'!F84+БСМП!F84+ДГБ!F84+'ГП №1'!F84+'ГП №3'!F84+'Стом.'!F84+Роддом!F84+УЗО!F84</f>
        <v>496800</v>
      </c>
      <c r="L85" s="167"/>
      <c r="M85" s="167">
        <f>'ГБ №1'!G84+БСМП!G84+ДГБ!G84+'ГП №1'!G84+'ГП №3'!G84+'Стом.'!G84+Роддом!G84+УЗО!G84</f>
        <v>495760.87</v>
      </c>
      <c r="N85" s="167">
        <f>'ГБ №1'!H84+БСМП!H84+ДГБ!H84+'ГП №1'!H84+'ГП №3'!H84+'Стом.'!H84+Роддом!H84+УЗО!H84</f>
        <v>0</v>
      </c>
      <c r="O85" s="167">
        <f>'ГБ №1'!I84+БСМП!I84+ДГБ!I84+'ГП №1'!I84+'ГП №3'!I84+'Стом.'!I84+Роддом!I84+УЗО!I84</f>
        <v>0</v>
      </c>
      <c r="P85" s="167">
        <f>'ГБ №1'!J84+БСМП!J84+ДГБ!J84+'ГП №1'!J84+'ГП №3'!J84+'Стом.'!J84+Роддом!J84+УЗО!J84</f>
        <v>495760.87</v>
      </c>
      <c r="Q85" s="167"/>
    </row>
    <row r="86" spans="1:17" s="229" customFormat="1" ht="15.75" hidden="1">
      <c r="A86" s="227">
        <v>4</v>
      </c>
      <c r="B86" s="252" t="s">
        <v>975</v>
      </c>
      <c r="C86" s="445" t="s">
        <v>550</v>
      </c>
      <c r="D86" s="445" t="s">
        <v>550</v>
      </c>
      <c r="E86" s="445" t="s">
        <v>550</v>
      </c>
      <c r="F86" s="445" t="s">
        <v>550</v>
      </c>
      <c r="G86" s="445" t="s">
        <v>550</v>
      </c>
      <c r="H86" s="167">
        <f>'ГБ №1'!C85+БСМП!C85+ДГБ!C85+'ГП №1'!C85+'ГП №3'!C85+'Стом.'!C85+Роддом!C85+УЗО!C85</f>
        <v>749500</v>
      </c>
      <c r="I86" s="167">
        <f>'ГБ №1'!D85+БСМП!D85+ДГБ!D85+'ГП №1'!D85+'ГП №3'!D85+'Стом.'!D85+Роддом!D85+УЗО!D85</f>
        <v>0</v>
      </c>
      <c r="J86" s="167">
        <f>'ГБ №1'!E85+БСМП!E85+ДГБ!E85+'ГП №1'!E85+'ГП №3'!E85+'Стом.'!E85+Роддом!E85+УЗО!E85</f>
        <v>0</v>
      </c>
      <c r="K86" s="167">
        <f>'ГБ №1'!F85+БСМП!F85+ДГБ!F85+'ГП №1'!F85+'ГП №3'!F85+'Стом.'!F85+Роддом!F85+УЗО!F85</f>
        <v>749500</v>
      </c>
      <c r="L86" s="167"/>
      <c r="M86" s="167">
        <f>'ГБ №1'!G85+БСМП!G85+ДГБ!G85+'ГП №1'!G85+'ГП №3'!G85+'Стом.'!G85+Роддом!G85+УЗО!G85</f>
        <v>749466</v>
      </c>
      <c r="N86" s="167">
        <f>'ГБ №1'!H85+БСМП!H85+ДГБ!H85+'ГП №1'!H85+'ГП №3'!H85+'Стом.'!H85+Роддом!H85+УЗО!H85</f>
        <v>0</v>
      </c>
      <c r="O86" s="167">
        <f>'ГБ №1'!I85+БСМП!I85+ДГБ!I85+'ГП №1'!I85+'ГП №3'!I85+'Стом.'!I85+Роддом!I85+УЗО!I85</f>
        <v>0</v>
      </c>
      <c r="P86" s="167">
        <f>'ГБ №1'!J85+БСМП!J85+ДГБ!J85+'ГП №1'!J85+'ГП №3'!J85+'Стом.'!J85+Роддом!J85+УЗО!J85</f>
        <v>749466</v>
      </c>
      <c r="Q86" s="167"/>
    </row>
    <row r="87" spans="1:17" s="229" customFormat="1" ht="15.75" hidden="1">
      <c r="A87" s="227"/>
      <c r="B87" s="251" t="s">
        <v>1000</v>
      </c>
      <c r="C87" s="445" t="s">
        <v>550</v>
      </c>
      <c r="D87" s="445" t="s">
        <v>550</v>
      </c>
      <c r="E87" s="445" t="s">
        <v>550</v>
      </c>
      <c r="F87" s="445" t="s">
        <v>550</v>
      </c>
      <c r="G87" s="445" t="s">
        <v>550</v>
      </c>
      <c r="H87" s="167">
        <f>'ГБ №1'!C86+БСМП!C86+ДГБ!C86+'ГП №1'!C86+'ГП №3'!C86+'Стом.'!C86+Роддом!C86+УЗО!C86</f>
        <v>749500</v>
      </c>
      <c r="I87" s="167">
        <f>'ГБ №1'!D86+БСМП!D86+ДГБ!D86+'ГП №1'!D86+'ГП №3'!D86+'Стом.'!D86+Роддом!D86+УЗО!D86</f>
        <v>0</v>
      </c>
      <c r="J87" s="167">
        <f>'ГБ №1'!E86+БСМП!E86+ДГБ!E86+'ГП №1'!E86+'ГП №3'!E86+'Стом.'!E86+Роддом!E86+УЗО!E86</f>
        <v>0</v>
      </c>
      <c r="K87" s="167">
        <f>'ГБ №1'!F86+БСМП!F86+ДГБ!F86+'ГП №1'!F86+'ГП №3'!F86+'Стом.'!F86+Роддом!F86+УЗО!F86</f>
        <v>749500</v>
      </c>
      <c r="L87" s="167"/>
      <c r="M87" s="167">
        <f>'ГБ №1'!G86+БСМП!G86+ДГБ!G86+'ГП №1'!G86+'ГП №3'!G86+'Стом.'!G86+Роддом!G86+УЗО!G86</f>
        <v>749466</v>
      </c>
      <c r="N87" s="167">
        <f>'ГБ №1'!H86+БСМП!H86+ДГБ!H86+'ГП №1'!H86+'ГП №3'!H86+'Стом.'!H86+Роддом!H86+УЗО!H86</f>
        <v>0</v>
      </c>
      <c r="O87" s="167">
        <f>'ГБ №1'!I86+БСМП!I86+ДГБ!I86+'ГП №1'!I86+'ГП №3'!I86+'Стом.'!I86+Роддом!I86+УЗО!I86</f>
        <v>0</v>
      </c>
      <c r="P87" s="167">
        <f>'ГБ №1'!J86+БСМП!J86+ДГБ!J86+'ГП №1'!J86+'ГП №3'!J86+'Стом.'!J86+Роддом!J86+УЗО!J86</f>
        <v>749466</v>
      </c>
      <c r="Q87" s="167"/>
    </row>
    <row r="88" spans="1:17" s="229" customFormat="1" ht="15.75" hidden="1">
      <c r="A88" s="227">
        <v>5</v>
      </c>
      <c r="B88" s="252" t="s">
        <v>1014</v>
      </c>
      <c r="C88" s="445" t="s">
        <v>550</v>
      </c>
      <c r="D88" s="445" t="s">
        <v>550</v>
      </c>
      <c r="E88" s="445" t="s">
        <v>550</v>
      </c>
      <c r="F88" s="445" t="s">
        <v>550</v>
      </c>
      <c r="G88" s="445" t="s">
        <v>550</v>
      </c>
      <c r="H88" s="167">
        <f>'ГБ №1'!C87+БСМП!C87+ДГБ!C87+'ГП №1'!C87+'ГП №3'!C87+'Стом.'!C87+Роддом!C87+УЗО!C87</f>
        <v>1411100</v>
      </c>
      <c r="I88" s="167">
        <f>'ГБ №1'!D87+БСМП!D87+ДГБ!D87+'ГП №1'!D87+'ГП №3'!D87+'Стом.'!D87+Роддом!D87+УЗО!D87</f>
        <v>0</v>
      </c>
      <c r="J88" s="167">
        <f>'ГБ №1'!E87+БСМП!E87+ДГБ!E87+'ГП №1'!E87+'ГП №3'!E87+'Стом.'!E87+Роддом!E87+УЗО!E87</f>
        <v>0</v>
      </c>
      <c r="K88" s="167">
        <f>'ГБ №1'!F87+БСМП!F87+ДГБ!F87+'ГП №1'!F87+'ГП №3'!F87+'Стом.'!F87+Роддом!F87+УЗО!F87</f>
        <v>1411100</v>
      </c>
      <c r="L88" s="167"/>
      <c r="M88" s="167">
        <f>'ГБ №1'!G87+БСМП!G87+ДГБ!G87+'ГП №1'!G87+'ГП №3'!G87+'Стом.'!G87+Роддом!G87+УЗО!G87</f>
        <v>1411000</v>
      </c>
      <c r="N88" s="167">
        <f>'ГБ №1'!H87+БСМП!H87+ДГБ!H87+'ГП №1'!H87+'ГП №3'!H87+'Стом.'!H87+Роддом!H87+УЗО!H87</f>
        <v>0</v>
      </c>
      <c r="O88" s="167">
        <f>'ГБ №1'!I87+БСМП!I87+ДГБ!I87+'ГП №1'!I87+'ГП №3'!I87+'Стом.'!I87+Роддом!I87+УЗО!I87</f>
        <v>0</v>
      </c>
      <c r="P88" s="167">
        <f>'ГБ №1'!J87+БСМП!J87+ДГБ!J87+'ГП №1'!J87+'ГП №3'!J87+'Стом.'!J87+Роддом!J87+УЗО!J87</f>
        <v>1411000</v>
      </c>
      <c r="Q88" s="167"/>
    </row>
    <row r="89" spans="1:17" s="229" customFormat="1" ht="15.75" hidden="1">
      <c r="A89" s="227"/>
      <c r="B89" s="251" t="s">
        <v>997</v>
      </c>
      <c r="C89" s="445" t="s">
        <v>550</v>
      </c>
      <c r="D89" s="445" t="s">
        <v>550</v>
      </c>
      <c r="E89" s="445" t="s">
        <v>550</v>
      </c>
      <c r="F89" s="445" t="s">
        <v>550</v>
      </c>
      <c r="G89" s="445" t="s">
        <v>550</v>
      </c>
      <c r="H89" s="167">
        <f>'ГБ №1'!C88+БСМП!C88+ДГБ!C88+'ГП №1'!C88+'ГП №3'!C88+'Стом.'!C88+Роддом!C88+УЗО!C88</f>
        <v>100000</v>
      </c>
      <c r="I89" s="167">
        <f>'ГБ №1'!D88+БСМП!D88+ДГБ!D88+'ГП №1'!D88+'ГП №3'!D88+'Стом.'!D88+Роддом!D88+УЗО!D88</f>
        <v>0</v>
      </c>
      <c r="J89" s="167">
        <f>'ГБ №1'!E88+БСМП!E88+ДГБ!E88+'ГП №1'!E88+'ГП №3'!E88+'Стом.'!E88+Роддом!E88+УЗО!E88</f>
        <v>0</v>
      </c>
      <c r="K89" s="167">
        <f>'ГБ №1'!F88+БСМП!F88+ДГБ!F88+'ГП №1'!F88+'ГП №3'!F88+'Стом.'!F88+Роддом!F88+УЗО!F88</f>
        <v>100000</v>
      </c>
      <c r="L89" s="167"/>
      <c r="M89" s="167">
        <f>'ГБ №1'!G88+БСМП!G88+ДГБ!G88+'ГП №1'!G88+'ГП №3'!G88+'Стом.'!G88+Роддом!G88+УЗО!G88</f>
        <v>99990</v>
      </c>
      <c r="N89" s="167">
        <f>'ГБ №1'!H88+БСМП!H88+ДГБ!H88+'ГП №1'!H88+'ГП №3'!H88+'Стом.'!H88+Роддом!H88+УЗО!H88</f>
        <v>0</v>
      </c>
      <c r="O89" s="167">
        <f>'ГБ №1'!I88+БСМП!I88+ДГБ!I88+'ГП №1'!I88+'ГП №3'!I88+'Стом.'!I88+Роддом!I88+УЗО!I88</f>
        <v>0</v>
      </c>
      <c r="P89" s="167">
        <f>'ГБ №1'!J88+БСМП!J88+ДГБ!J88+'ГП №1'!J88+'ГП №3'!J88+'Стом.'!J88+Роддом!J88+УЗО!J88</f>
        <v>99990</v>
      </c>
      <c r="Q89" s="167"/>
    </row>
    <row r="90" spans="1:17" s="229" customFormat="1" ht="15.75" hidden="1">
      <c r="A90" s="227"/>
      <c r="B90" s="251" t="s">
        <v>998</v>
      </c>
      <c r="C90" s="445" t="s">
        <v>550</v>
      </c>
      <c r="D90" s="445" t="s">
        <v>550</v>
      </c>
      <c r="E90" s="445" t="s">
        <v>550</v>
      </c>
      <c r="F90" s="445" t="s">
        <v>550</v>
      </c>
      <c r="G90" s="445" t="s">
        <v>550</v>
      </c>
      <c r="H90" s="167">
        <f>'ГБ №1'!C89+БСМП!C89+ДГБ!C89+'ГП №1'!C89+'ГП №3'!C89+'Стом.'!C89+Роддом!C89+УЗО!C89</f>
        <v>1311100</v>
      </c>
      <c r="I90" s="167">
        <f>'ГБ №1'!D89+БСМП!D89+ДГБ!D89+'ГП №1'!D89+'ГП №3'!D89+'Стом.'!D89+Роддом!D89+УЗО!D89</f>
        <v>0</v>
      </c>
      <c r="J90" s="167">
        <f>'ГБ №1'!E89+БСМП!E89+ДГБ!E89+'ГП №1'!E89+'ГП №3'!E89+'Стом.'!E89+Роддом!E89+УЗО!E89</f>
        <v>0</v>
      </c>
      <c r="K90" s="167">
        <f>'ГБ №1'!F89+БСМП!F89+ДГБ!F89+'ГП №1'!F89+'ГП №3'!F89+'Стом.'!F89+Роддом!F89+УЗО!F89</f>
        <v>1311100</v>
      </c>
      <c r="L90" s="167"/>
      <c r="M90" s="167">
        <f>'ГБ №1'!G89+БСМП!G89+ДГБ!G89+'ГП №1'!G89+'ГП №3'!G89+'Стом.'!G89+Роддом!G89+УЗО!G89</f>
        <v>1311010</v>
      </c>
      <c r="N90" s="167">
        <f>'ГБ №1'!H89+БСМП!H89+ДГБ!H89+'ГП №1'!H89+'ГП №3'!H89+'Стом.'!H89+Роддом!H89+УЗО!H89</f>
        <v>0</v>
      </c>
      <c r="O90" s="167">
        <f>'ГБ №1'!I89+БСМП!I89+ДГБ!I89+'ГП №1'!I89+'ГП №3'!I89+'Стом.'!I89+Роддом!I89+УЗО!I89</f>
        <v>0</v>
      </c>
      <c r="P90" s="167">
        <f>'ГБ №1'!J89+БСМП!J89+ДГБ!J89+'ГП №1'!J89+'ГП №3'!J89+'Стом.'!J89+Роддом!J89+УЗО!J89</f>
        <v>1311010</v>
      </c>
      <c r="Q90" s="167"/>
    </row>
    <row r="91" spans="1:17" s="201" customFormat="1" ht="15.75">
      <c r="A91" s="226"/>
      <c r="B91" s="253" t="s">
        <v>1015</v>
      </c>
      <c r="C91" s="446" t="s">
        <v>550</v>
      </c>
      <c r="D91" s="446" t="s">
        <v>550</v>
      </c>
      <c r="E91" s="446" t="s">
        <v>550</v>
      </c>
      <c r="F91" s="446" t="s">
        <v>550</v>
      </c>
      <c r="G91" s="446" t="s">
        <v>550</v>
      </c>
      <c r="H91" s="247">
        <v>322613.4</v>
      </c>
      <c r="I91" s="247">
        <f>'ГБ №1'!D90+БСМП!D90+ДГБ!D90+'ГП №1'!D90+'ГП №3'!D90+'Стом.'!D90+Роддом!D90+УЗО!D90</f>
        <v>0</v>
      </c>
      <c r="J91" s="247">
        <v>319919.1</v>
      </c>
      <c r="K91" s="247">
        <v>2694.3</v>
      </c>
      <c r="L91" s="247"/>
      <c r="M91" s="247">
        <v>137043.8</v>
      </c>
      <c r="N91" s="247">
        <f>'ГБ №1'!H90+БСМП!H90+ДГБ!H90+'ГП №1'!H90+'ГП №3'!H90+'Стом.'!H90+Роддом!H90+УЗО!H90</f>
        <v>0</v>
      </c>
      <c r="O91" s="247">
        <v>134350.4</v>
      </c>
      <c r="P91" s="247">
        <v>2693.4</v>
      </c>
      <c r="Q91" s="247"/>
    </row>
    <row r="92" spans="1:17" s="197" customFormat="1" ht="25.5" hidden="1">
      <c r="A92" s="192">
        <v>1</v>
      </c>
      <c r="B92" s="193" t="s">
        <v>945</v>
      </c>
      <c r="C92" s="445" t="s">
        <v>550</v>
      </c>
      <c r="D92" s="445" t="s">
        <v>550</v>
      </c>
      <c r="E92" s="445" t="s">
        <v>550</v>
      </c>
      <c r="F92" s="445" t="s">
        <v>550</v>
      </c>
      <c r="G92" s="445" t="s">
        <v>550</v>
      </c>
      <c r="H92" s="195">
        <f>'ГБ №1'!C91+БСМП!C91+ДГБ!C91+'ГП №1'!C91+'ГП №3'!C91+'Стом.'!C91+Роддом!C91+УЗО!C91</f>
        <v>76589800</v>
      </c>
      <c r="I92" s="195">
        <f>'ГБ №1'!D91+БСМП!D91+ДГБ!D91+'ГП №1'!D91+'ГП №3'!D91+'Стом.'!D91+Роддом!D91+УЗО!D91</f>
        <v>0</v>
      </c>
      <c r="J92" s="195">
        <f>'ГБ №1'!E91+БСМП!E91+ДГБ!E91+'ГП №1'!E91+'ГП №3'!E91+'Стом.'!E91+Роддом!E91+УЗО!E91</f>
        <v>75284000</v>
      </c>
      <c r="K92" s="195">
        <f>'ГБ №1'!F91+БСМП!F91+ДГБ!F91+'ГП №1'!F91+'ГП №3'!F91+'Стом.'!F91+Роддом!F91+УЗО!F91</f>
        <v>1305800</v>
      </c>
      <c r="L92" s="195"/>
      <c r="M92" s="195">
        <f>'ГБ №1'!G91+БСМП!G91+ДГБ!G91+'ГП №1'!G91+'ГП №3'!G91+'Стом.'!G91+Роддом!G91+УЗО!G91</f>
        <v>38090497.87</v>
      </c>
      <c r="N92" s="195">
        <f>'ГБ №1'!H91+БСМП!H91+ДГБ!H91+'ГП №1'!H91+'ГП №3'!H91+'Стом.'!H91+Роддом!H91+УЗО!H91</f>
        <v>0</v>
      </c>
      <c r="O92" s="195">
        <f>'ГБ №1'!I91+БСМП!I91+ДГБ!I91+'ГП №1'!I91+'ГП №3'!I91+'Стом.'!I91+Роддом!I91+УЗО!I91</f>
        <v>36785371.87</v>
      </c>
      <c r="P92" s="195">
        <f>'ГБ №1'!J91+БСМП!J91+ДГБ!J91+'ГП №1'!J91+'ГП №3'!J91+'Стом.'!J91+Роддом!J91+УЗО!J91</f>
        <v>1305126</v>
      </c>
      <c r="Q92" s="195"/>
    </row>
    <row r="93" spans="1:17" s="197" customFormat="1" ht="15.75" hidden="1">
      <c r="A93" s="192">
        <v>2</v>
      </c>
      <c r="B93" s="193" t="s">
        <v>974</v>
      </c>
      <c r="C93" s="445" t="s">
        <v>550</v>
      </c>
      <c r="D93" s="445" t="s">
        <v>550</v>
      </c>
      <c r="E93" s="445" t="s">
        <v>550</v>
      </c>
      <c r="F93" s="445" t="s">
        <v>550</v>
      </c>
      <c r="G93" s="445" t="s">
        <v>550</v>
      </c>
      <c r="H93" s="195">
        <f>'ГБ №1'!C92+БСМП!C92+ДГБ!C92+'ГП №1'!C92+'ГП №3'!C92+'Стом.'!C92+Роддом!C92+УЗО!C92</f>
        <v>11026700</v>
      </c>
      <c r="I93" s="195">
        <f>'ГБ №1'!D92+БСМП!D92+ДГБ!D92+'ГП №1'!D92+'ГП №3'!D92+'Стом.'!D92+Роддом!D92+УЗО!D92</f>
        <v>0</v>
      </c>
      <c r="J93" s="195">
        <f>'ГБ №1'!E92+БСМП!E92+ДГБ!E92+'ГП №1'!E92+'ГП №3'!E92+'Стом.'!E92+Роддом!E92+УЗО!E92</f>
        <v>10964000</v>
      </c>
      <c r="K93" s="195">
        <f>'ГБ №1'!F92+БСМП!F92+ДГБ!F92+'ГП №1'!F92+'ГП №3'!F92+'Стом.'!F92+Роддом!F92+УЗО!F92</f>
        <v>62700</v>
      </c>
      <c r="L93" s="195"/>
      <c r="M93" s="195">
        <f>'ГБ №1'!G92+БСМП!G92+ДГБ!G92+'ГП №1'!G92+'ГП №3'!G92+'Стом.'!G92+Роддом!G92+УЗО!G92</f>
        <v>8766669</v>
      </c>
      <c r="N93" s="195">
        <f>'ГБ №1'!H92+БСМП!H92+ДГБ!H92+'ГП №1'!H92+'ГП №3'!H92+'Стом.'!H92+Роддом!H92+УЗО!H92</f>
        <v>0</v>
      </c>
      <c r="O93" s="195">
        <f>'ГБ №1'!I92+БСМП!I92+ДГБ!I92+'ГП №1'!I92+'ГП №3'!I92+'Стом.'!I92+Роддом!I92+УЗО!I92</f>
        <v>8704042</v>
      </c>
      <c r="P93" s="195">
        <f>'ГБ №1'!J92+БСМП!J92+ДГБ!J92+'ГП №1'!J92+'ГП №3'!J92+'Стом.'!J92+Роддом!J92+УЗО!J92</f>
        <v>62627</v>
      </c>
      <c r="Q93" s="195"/>
    </row>
    <row r="94" spans="1:17" s="197" customFormat="1" ht="15.75" hidden="1">
      <c r="A94" s="192">
        <v>3</v>
      </c>
      <c r="B94" s="193" t="s">
        <v>975</v>
      </c>
      <c r="C94" s="445" t="s">
        <v>550</v>
      </c>
      <c r="D94" s="445" t="s">
        <v>550</v>
      </c>
      <c r="E94" s="445" t="s">
        <v>550</v>
      </c>
      <c r="F94" s="445" t="s">
        <v>550</v>
      </c>
      <c r="G94" s="445" t="s">
        <v>550</v>
      </c>
      <c r="H94" s="195">
        <f>'ГБ №1'!C93+БСМП!C93+ДГБ!C93+'ГП №1'!C93+'ГП №3'!C93+'Стом.'!C93+Роддом!C93+УЗО!C93</f>
        <v>10005800</v>
      </c>
      <c r="I94" s="195">
        <f>'ГБ №1'!D93+БСМП!D93+ДГБ!D93+'ГП №1'!D93+'ГП №3'!D93+'Стом.'!D93+Роддом!D93+УЗО!D93</f>
        <v>0</v>
      </c>
      <c r="J94" s="195">
        <f>'ГБ №1'!E93+БСМП!E93+ДГБ!E93+'ГП №1'!E93+'ГП №3'!E93+'Стом.'!E93+Роддом!E93+УЗО!E93</f>
        <v>10000000</v>
      </c>
      <c r="K94" s="195">
        <f>'ГБ №1'!F93+БСМП!F93+ДГБ!F93+'ГП №1'!F93+'ГП №3'!F93+'Стом.'!F93+Роддом!F93+УЗО!F93</f>
        <v>5800</v>
      </c>
      <c r="L94" s="195"/>
      <c r="M94" s="195">
        <f>'ГБ №1'!G93+БСМП!G93+ДГБ!G93+'ГП №1'!G93+'ГП №3'!G93+'Стом.'!G93+Роддом!G93+УЗО!G93</f>
        <v>6400800</v>
      </c>
      <c r="N94" s="195">
        <f>'ГБ №1'!H93+БСМП!H93+ДГБ!H93+'ГП №1'!H93+'ГП №3'!H93+'Стом.'!H93+Роддом!H93+УЗО!H93</f>
        <v>0</v>
      </c>
      <c r="O94" s="195">
        <f>'ГБ №1'!I93+БСМП!I93+ДГБ!I93+'ГП №1'!I93+'ГП №3'!I93+'Стом.'!I93+Роддом!I93+УЗО!I93</f>
        <v>6395000</v>
      </c>
      <c r="P94" s="195">
        <f>'ГБ №1'!J93+БСМП!J93+ДГБ!J93+'ГП №1'!J93+'ГП №3'!J93+'Стом.'!J93+Роддом!J93+УЗО!J93</f>
        <v>5800</v>
      </c>
      <c r="Q94" s="195"/>
    </row>
    <row r="95" spans="1:17" s="197" customFormat="1" ht="15.75" hidden="1">
      <c r="A95" s="192">
        <v>5</v>
      </c>
      <c r="B95" s="193" t="s">
        <v>946</v>
      </c>
      <c r="C95" s="445" t="s">
        <v>550</v>
      </c>
      <c r="D95" s="445" t="s">
        <v>550</v>
      </c>
      <c r="E95" s="445" t="s">
        <v>550</v>
      </c>
      <c r="F95" s="445" t="s">
        <v>550</v>
      </c>
      <c r="G95" s="445" t="s">
        <v>550</v>
      </c>
      <c r="H95" s="195">
        <f>'ГБ №1'!C94+БСМП!C94+ДГБ!C94+'ГП №1'!C94+'ГП №3'!C94+'Стом.'!C94+Роддом!C94+УЗО!C94</f>
        <v>133671600</v>
      </c>
      <c r="I95" s="195">
        <f>'ГБ №1'!D94+БСМП!D94+ДГБ!D94+'ГП №1'!D94+'ГП №3'!D94+'Стом.'!D94+Роддом!D94+УЗО!D94</f>
        <v>0</v>
      </c>
      <c r="J95" s="195">
        <f>'ГБ №1'!E94+БСМП!E94+ДГБ!E94+'ГП №1'!E94+'ГП №3'!E94+'Стом.'!E94+Роддом!E94+УЗО!E94</f>
        <v>132920000</v>
      </c>
      <c r="K95" s="195">
        <f>'ГБ №1'!F94+БСМП!F94+ДГБ!F94+'ГП №1'!F94+'ГП №3'!F94+'Стом.'!F94+Роддом!F94+УЗО!F94</f>
        <v>751600</v>
      </c>
      <c r="L95" s="195"/>
      <c r="M95" s="195">
        <f>'ГБ №1'!G94+БСМП!G94+ДГБ!G94+'ГП №1'!G94+'ГП №3'!G94+'Стом.'!G94+Роддом!G94+УЗО!G94</f>
        <v>53059837.25</v>
      </c>
      <c r="N95" s="195">
        <f>'ГБ №1'!H94+БСМП!H94+ДГБ!H94+'ГП №1'!H94+'ГП №3'!H94+'Стом.'!H94+Роддом!H94+УЗО!H94</f>
        <v>0</v>
      </c>
      <c r="O95" s="195">
        <f>'ГБ №1'!I94+БСМП!I94+ДГБ!I94+'ГП №1'!I94+'ГП №3'!I94+'Стом.'!I94+Роддом!I94+УЗО!I94</f>
        <v>52308250</v>
      </c>
      <c r="P95" s="195">
        <f>'ГБ №1'!J94+БСМП!J94+ДГБ!J94+'ГП №1'!J94+'ГП №3'!J94+'Стом.'!J94+Роддом!J94+УЗО!J94</f>
        <v>751587.25</v>
      </c>
      <c r="Q95" s="195"/>
    </row>
    <row r="96" spans="1:17" s="197" customFormat="1" ht="15.75" hidden="1">
      <c r="A96" s="192">
        <v>6</v>
      </c>
      <c r="B96" s="193" t="s">
        <v>948</v>
      </c>
      <c r="C96" s="445" t="s">
        <v>550</v>
      </c>
      <c r="D96" s="445" t="s">
        <v>550</v>
      </c>
      <c r="E96" s="445" t="s">
        <v>550</v>
      </c>
      <c r="F96" s="445" t="s">
        <v>550</v>
      </c>
      <c r="G96" s="445" t="s">
        <v>550</v>
      </c>
      <c r="H96" s="195">
        <f>'ГБ №1'!C95+БСМП!C95+ДГБ!C95+'ГП №1'!C95+'ГП №3'!C95+'Стом.'!C95+Роддом!C95+УЗО!C95</f>
        <v>24018400</v>
      </c>
      <c r="I96" s="195">
        <f>'ГБ №1'!D95+БСМП!D95+ДГБ!D95+'ГП №1'!D95+'ГП №3'!D95+'Стом.'!D95+Роддом!D95+УЗО!D95</f>
        <v>0</v>
      </c>
      <c r="J96" s="195">
        <f>'ГБ №1'!E95+БСМП!E95+ДГБ!E95+'ГП №1'!E95+'ГП №3'!E95+'Стом.'!E95+Роддом!E95+УЗО!E95</f>
        <v>23450000</v>
      </c>
      <c r="K96" s="195">
        <f>'ГБ №1'!F95+БСМП!F95+ДГБ!F95+'ГП №1'!F95+'ГП №3'!F95+'Стом.'!F95+Роддом!F95+УЗО!F95</f>
        <v>568400</v>
      </c>
      <c r="L96" s="195"/>
      <c r="M96" s="195">
        <f>'ГБ №1'!G95+БСМП!G95+ДГБ!G95+'ГП №1'!G95+'ГП №3'!G95+'Стом.'!G95+Роддом!G95+УЗО!G95</f>
        <v>8734025</v>
      </c>
      <c r="N96" s="195">
        <f>'ГБ №1'!H95+БСМП!H95+ДГБ!H95+'ГП №1'!H95+'ГП №3'!H95+'Стом.'!H95+Роддом!H95+УЗО!H95</f>
        <v>0</v>
      </c>
      <c r="O96" s="195">
        <f>'ГБ №1'!I95+БСМП!I95+ДГБ!I95+'ГП №1'!I95+'ГП №3'!I95+'Стом.'!I95+Роддом!I95+УЗО!I95</f>
        <v>8165740</v>
      </c>
      <c r="P96" s="195">
        <f>'ГБ №1'!J95+БСМП!J95+ДГБ!J95+'ГП №1'!J95+'ГП №3'!J95+'Стом.'!J95+Роддом!J95+УЗО!J95</f>
        <v>568285</v>
      </c>
      <c r="Q96" s="195"/>
    </row>
    <row r="97" spans="1:17" s="197" customFormat="1" ht="15.75" hidden="1">
      <c r="A97" s="192">
        <v>7</v>
      </c>
      <c r="B97" s="193" t="s">
        <v>944</v>
      </c>
      <c r="C97" s="445" t="s">
        <v>550</v>
      </c>
      <c r="D97" s="445" t="s">
        <v>550</v>
      </c>
      <c r="E97" s="445" t="s">
        <v>550</v>
      </c>
      <c r="F97" s="445" t="s">
        <v>550</v>
      </c>
      <c r="G97" s="445" t="s">
        <v>550</v>
      </c>
      <c r="H97" s="195">
        <f>'ГБ №1'!C96+БСМП!C96+ДГБ!C96+'ГП №1'!C96+'ГП №3'!C96+'Стом.'!C96+Роддом!C96+УЗО!C96</f>
        <v>67301100</v>
      </c>
      <c r="I97" s="195">
        <f>'ГБ №1'!D96+БСМП!D96+ДГБ!D96+'ГП №1'!D96+'ГП №3'!D96+'Стом.'!D96+Роддом!D96+УЗО!D96</f>
        <v>0</v>
      </c>
      <c r="J97" s="195">
        <f>'ГБ №1'!E96+БСМП!E96+ДГБ!E96+'ГП №1'!E96+'ГП №3'!E96+'Стом.'!E96+Роддом!E96+УЗО!E96</f>
        <v>67301100</v>
      </c>
      <c r="K97" s="195">
        <f>'ГБ №1'!F96+БСМП!F96+ДГБ!F96+'ГП №1'!F96+'ГП №3'!F96+'Стом.'!F96+Роддом!F96+УЗО!F96</f>
        <v>0</v>
      </c>
      <c r="L97" s="195"/>
      <c r="M97" s="195">
        <f>'ГБ №1'!G96+БСМП!G96+ДГБ!G96+'ГП №1'!G96+'ГП №3'!G96+'Стом.'!G96+Роддом!G96+УЗО!G96</f>
        <v>21991940.9</v>
      </c>
      <c r="N97" s="195">
        <f>'ГБ №1'!H96+БСМП!H96+ДГБ!H96+'ГП №1'!H96+'ГП №3'!H96+'Стом.'!H96+Роддом!H96+УЗО!H96</f>
        <v>0</v>
      </c>
      <c r="O97" s="195">
        <f>'ГБ №1'!I96+БСМП!I96+ДГБ!I96+'ГП №1'!I96+'ГП №3'!I96+'Стом.'!I96+Роддом!I96+УЗО!I96</f>
        <v>21991940.9</v>
      </c>
      <c r="P97" s="195">
        <f>'ГБ №1'!J96+БСМП!J96+ДГБ!J96+'ГП №1'!J96+'ГП №3'!J96+'Стом.'!J96+Роддом!J96+УЗО!J96</f>
        <v>0</v>
      </c>
      <c r="Q97" s="195"/>
    </row>
    <row r="98" spans="1:17" s="201" customFormat="1" ht="63">
      <c r="A98" s="226"/>
      <c r="B98" s="447" t="s">
        <v>1017</v>
      </c>
      <c r="C98" s="445" t="s">
        <v>550</v>
      </c>
      <c r="D98" s="445" t="s">
        <v>550</v>
      </c>
      <c r="E98" s="445" t="s">
        <v>550</v>
      </c>
      <c r="F98" s="445" t="s">
        <v>550</v>
      </c>
      <c r="G98" s="445" t="s">
        <v>550</v>
      </c>
      <c r="H98" s="166"/>
      <c r="I98" s="166"/>
      <c r="J98" s="166"/>
      <c r="K98" s="166"/>
      <c r="L98" s="166"/>
      <c r="M98" s="166"/>
      <c r="N98" s="166"/>
      <c r="O98" s="166"/>
      <c r="P98" s="166"/>
      <c r="Q98" s="166"/>
    </row>
    <row r="99" spans="1:17" s="229" customFormat="1" ht="38.25">
      <c r="A99" s="227">
        <v>1.1</v>
      </c>
      <c r="B99" s="253" t="s">
        <v>1018</v>
      </c>
      <c r="C99" s="445" t="s">
        <v>550</v>
      </c>
      <c r="D99" s="445" t="s">
        <v>550</v>
      </c>
      <c r="E99" s="445" t="s">
        <v>550</v>
      </c>
      <c r="F99" s="445" t="s">
        <v>550</v>
      </c>
      <c r="G99" s="445" t="s">
        <v>550</v>
      </c>
      <c r="H99" s="166">
        <v>8011.5</v>
      </c>
      <c r="I99" s="166">
        <f>'ГБ №1'!D98+БСМП!D98+ДГБ!D98+'ГП №1'!D98+'ГП №3'!D98+'Стом.'!D98+Роддом!D98+УЗО!D98</f>
        <v>0</v>
      </c>
      <c r="J99" s="166">
        <v>7596.9</v>
      </c>
      <c r="K99" s="166">
        <v>414.6</v>
      </c>
      <c r="L99" s="166"/>
      <c r="M99" s="166">
        <v>656.3</v>
      </c>
      <c r="N99" s="166">
        <f>'ГБ №1'!H98+БСМП!H98+ДГБ!H98+'ГП №1'!H98+'ГП №3'!H98+'Стом.'!H98+Роддом!H98+УЗО!H98</f>
        <v>0</v>
      </c>
      <c r="O99" s="166">
        <v>241.8</v>
      </c>
      <c r="P99" s="166">
        <v>414.5</v>
      </c>
      <c r="Q99" s="166"/>
    </row>
    <row r="100" spans="1:17" s="229" customFormat="1" ht="15.75" hidden="1">
      <c r="A100" s="227">
        <v>1</v>
      </c>
      <c r="B100" s="343" t="s">
        <v>944</v>
      </c>
      <c r="C100" s="445" t="s">
        <v>550</v>
      </c>
      <c r="D100" s="445" t="s">
        <v>550</v>
      </c>
      <c r="E100" s="445" t="s">
        <v>550</v>
      </c>
      <c r="F100" s="445" t="s">
        <v>550</v>
      </c>
      <c r="G100" s="445" t="s">
        <v>550</v>
      </c>
      <c r="H100" s="167">
        <f>'ГБ №1'!C99+БСМП!C99+ДГБ!C99+'ГП №1'!C99+'ГП №3'!C99+'Стом.'!C99+Роддом!C99+УЗО!C99</f>
        <v>548900</v>
      </c>
      <c r="I100" s="167">
        <f>'ГБ №1'!D99+БСМП!D99+ДГБ!D99+'ГП №1'!D99+'ГП №3'!D99+'Стом.'!D99+Роддом!D99+УЗО!D99</f>
        <v>0</v>
      </c>
      <c r="J100" s="167">
        <f>'ГБ №1'!E99+БСМП!E99+ДГБ!E99+'ГП №1'!E99+'ГП №3'!E99+'Стом.'!E99+Роддом!E99+УЗО!E99</f>
        <v>404400</v>
      </c>
      <c r="K100" s="167">
        <f>'ГБ №1'!F99+БСМП!F99+ДГБ!F99+'ГП №1'!F99+'ГП №3'!F99+'Стом.'!F99+Роддом!F99+УЗО!F99</f>
        <v>144500</v>
      </c>
      <c r="L100" s="167"/>
      <c r="M100" s="167">
        <f>'ГБ №1'!G99+БСМП!G99+ДГБ!G99+'ГП №1'!G99+'ГП №3'!G99+'Стом.'!G99+Роддом!G99+УЗО!G99</f>
        <v>144500</v>
      </c>
      <c r="N100" s="167">
        <f>'ГБ №1'!H99+БСМП!H99+ДГБ!H99+'ГП №1'!H99+'ГП №3'!H99+'Стом.'!H99+Роддом!H99+УЗО!H99</f>
        <v>0</v>
      </c>
      <c r="O100" s="167">
        <f>'ГБ №1'!I99+БСМП!I99+ДГБ!I99+'ГП №1'!I99+'ГП №3'!I99+'Стом.'!I99+Роддом!I99+УЗО!I99</f>
        <v>0</v>
      </c>
      <c r="P100" s="167">
        <f>'ГБ №1'!J99+БСМП!J99+ДГБ!J99+'ГП №1'!J99+'ГП №3'!J99+'Стом.'!J99+Роддом!J99+УЗО!J99</f>
        <v>144500</v>
      </c>
      <c r="Q100" s="167"/>
    </row>
    <row r="101" spans="1:17" s="229" customFormat="1" ht="15.75" hidden="1">
      <c r="A101" s="227"/>
      <c r="B101" s="251" t="s">
        <v>1057</v>
      </c>
      <c r="C101" s="445" t="s">
        <v>550</v>
      </c>
      <c r="D101" s="445" t="s">
        <v>550</v>
      </c>
      <c r="E101" s="445" t="s">
        <v>550</v>
      </c>
      <c r="F101" s="445" t="s">
        <v>550</v>
      </c>
      <c r="G101" s="445" t="s">
        <v>550</v>
      </c>
      <c r="H101" s="167">
        <f>'ГБ №1'!C100+БСМП!C100+ДГБ!C100+'ГП №1'!C100+'ГП №3'!C100+'Стом.'!C100+Роддом!C100+УЗО!C100</f>
        <v>291400</v>
      </c>
      <c r="I101" s="167">
        <f>'ГБ №1'!D100+БСМП!D100+ДГБ!D100+'ГП №1'!D100+'ГП №3'!D100+'Стом.'!D100+Роддом!D100+УЗО!D100</f>
        <v>0</v>
      </c>
      <c r="J101" s="167">
        <f>'ГБ №1'!E100+БСМП!E100+ДГБ!E100+'ГП №1'!E100+'ГП №3'!E100+'Стом.'!E100+Роддом!E100+УЗО!E100</f>
        <v>290400</v>
      </c>
      <c r="K101" s="167">
        <f>'ГБ №1'!F100+БСМП!F100+ДГБ!F100+'ГП №1'!F100+'ГП №3'!F100+'Стом.'!F100+Роддом!F100+УЗО!F100</f>
        <v>1000</v>
      </c>
      <c r="L101" s="167"/>
      <c r="M101" s="167">
        <f>'ГБ №1'!G100+БСМП!G100+ДГБ!G100+'ГП №1'!G100+'ГП №3'!G100+'Стом.'!G100+Роддом!G100+УЗО!G100</f>
        <v>1000</v>
      </c>
      <c r="N101" s="167">
        <f>'ГБ №1'!H100+БСМП!H100+ДГБ!H100+'ГП №1'!H100+'ГП №3'!H100+'Стом.'!H100+Роддом!H100+УЗО!H100</f>
        <v>0</v>
      </c>
      <c r="O101" s="167">
        <f>'ГБ №1'!I100+БСМП!I100+ДГБ!I100+'ГП №1'!I100+'ГП №3'!I100+'Стом.'!I100+Роддом!I100+УЗО!I100</f>
        <v>0</v>
      </c>
      <c r="P101" s="167">
        <f>'ГБ №1'!J100+БСМП!J100+ДГБ!J100+'ГП №1'!J100+'ГП №3'!J100+'Стом.'!J100+Роддом!J100+УЗО!J100</f>
        <v>1000</v>
      </c>
      <c r="Q101" s="167"/>
    </row>
    <row r="102" spans="1:17" s="197" customFormat="1" ht="15.75" hidden="1">
      <c r="A102" s="192"/>
      <c r="B102" s="344" t="s">
        <v>1058</v>
      </c>
      <c r="C102" s="445" t="s">
        <v>550</v>
      </c>
      <c r="D102" s="445" t="s">
        <v>550</v>
      </c>
      <c r="E102" s="445" t="s">
        <v>550</v>
      </c>
      <c r="F102" s="445" t="s">
        <v>550</v>
      </c>
      <c r="G102" s="445" t="s">
        <v>550</v>
      </c>
      <c r="H102" s="195">
        <f>'ГБ №1'!C101+БСМП!C101+ДГБ!C101+'ГП №1'!C101+'ГП №3'!C101+'Стом.'!C101+Роддом!C101+УЗО!C101</f>
        <v>257500</v>
      </c>
      <c r="I102" s="195">
        <f>'ГБ №1'!D101+БСМП!D101+ДГБ!D101+'ГП №1'!D101+'ГП №3'!D101+'Стом.'!D101+Роддом!D101+УЗО!D101</f>
        <v>0</v>
      </c>
      <c r="J102" s="195">
        <f>'ГБ №1'!E101+БСМП!E101+ДГБ!E101+'ГП №1'!E101+'ГП №3'!E101+'Стом.'!E101+Роддом!E101+УЗО!E101</f>
        <v>114000</v>
      </c>
      <c r="K102" s="195">
        <f>'ГБ №1'!F101+БСМП!F101+ДГБ!F101+'ГП №1'!F101+'ГП №3'!F101+'Стом.'!F101+Роддом!F101+УЗО!F101</f>
        <v>143500</v>
      </c>
      <c r="L102" s="195"/>
      <c r="M102" s="195">
        <f>'ГБ №1'!G101+БСМП!G101+ДГБ!G101+'ГП №1'!G101+'ГП №3'!G101+'Стом.'!G101+Роддом!G101+УЗО!G101</f>
        <v>143500</v>
      </c>
      <c r="N102" s="195">
        <f>'ГБ №1'!H101+БСМП!H101+ДГБ!H101+'ГП №1'!H101+'ГП №3'!H101+'Стом.'!H101+Роддом!H101+УЗО!H101</f>
        <v>0</v>
      </c>
      <c r="O102" s="195">
        <f>'ГБ №1'!I101+БСМП!I101+ДГБ!I101+'ГП №1'!I101+'ГП №3'!I101+'Стом.'!I101+Роддом!I101+УЗО!I101</f>
        <v>0</v>
      </c>
      <c r="P102" s="195">
        <f>'ГБ №1'!J101+БСМП!J101+ДГБ!J101+'ГП №1'!J101+'ГП №3'!J101+'Стом.'!J101+Роддом!J101+УЗО!J101</f>
        <v>143500</v>
      </c>
      <c r="Q102" s="195"/>
    </row>
    <row r="103" spans="1:17" s="229" customFormat="1" ht="25.5" hidden="1">
      <c r="A103" s="227">
        <v>2</v>
      </c>
      <c r="B103" s="334" t="s">
        <v>945</v>
      </c>
      <c r="C103" s="445" t="s">
        <v>550</v>
      </c>
      <c r="D103" s="445" t="s">
        <v>550</v>
      </c>
      <c r="E103" s="445" t="s">
        <v>550</v>
      </c>
      <c r="F103" s="445" t="s">
        <v>550</v>
      </c>
      <c r="G103" s="445" t="s">
        <v>550</v>
      </c>
      <c r="H103" s="167">
        <f>'ГБ №1'!C102+БСМП!C102+ДГБ!C102+'ГП №1'!C102+'ГП №3'!C102+'Стом.'!C102+Роддом!C102+УЗО!C102</f>
        <v>1438500</v>
      </c>
      <c r="I103" s="167">
        <f>'ГБ №1'!D102+БСМП!D102+ДГБ!D102+'ГП №1'!D102+'ГП №3'!D102+'Стом.'!D102+Роддом!D102+УЗО!D102</f>
        <v>0</v>
      </c>
      <c r="J103" s="167">
        <f>'ГБ №1'!E102+БСМП!E102+ДГБ!E102+'ГП №1'!E102+'ГП №3'!E102+'Стом.'!E102+Роддом!E102+УЗО!E102</f>
        <v>1399100</v>
      </c>
      <c r="K103" s="167">
        <f>'ГБ №1'!F102+БСМП!F102+ДГБ!F102+'ГП №1'!F102+'ГП №3'!F102+'Стом.'!F102+Роддом!F102+УЗО!F102</f>
        <v>39400</v>
      </c>
      <c r="L103" s="167"/>
      <c r="M103" s="167">
        <f>'ГБ №1'!G102+БСМП!G102+ДГБ!G102+'ГП №1'!G102+'ГП №3'!G102+'Стом.'!G102+Роддом!G102+УЗО!G102</f>
        <v>84775</v>
      </c>
      <c r="N103" s="167">
        <f>'ГБ №1'!H102+БСМП!H102+ДГБ!H102+'ГП №1'!H102+'ГП №3'!H102+'Стом.'!H102+Роддом!H102+УЗО!H102</f>
        <v>0</v>
      </c>
      <c r="O103" s="167">
        <f>'ГБ №1'!I102+БСМП!I102+ДГБ!I102+'ГП №1'!I102+'ГП №3'!I102+'Стом.'!I102+Роддом!I102+УЗО!I102</f>
        <v>45420</v>
      </c>
      <c r="P103" s="167">
        <f>'ГБ №1'!J102+БСМП!J102+ДГБ!J102+'ГП №1'!J102+'ГП №3'!J102+'Стом.'!J102+Роддом!J102+УЗО!J102</f>
        <v>39355</v>
      </c>
      <c r="Q103" s="167"/>
    </row>
    <row r="104" spans="1:17" s="229" customFormat="1" ht="15.75" hidden="1">
      <c r="A104" s="227"/>
      <c r="B104" s="251" t="s">
        <v>1057</v>
      </c>
      <c r="C104" s="445" t="s">
        <v>550</v>
      </c>
      <c r="D104" s="445" t="s">
        <v>550</v>
      </c>
      <c r="E104" s="445" t="s">
        <v>550</v>
      </c>
      <c r="F104" s="445" t="s">
        <v>550</v>
      </c>
      <c r="G104" s="445" t="s">
        <v>550</v>
      </c>
      <c r="H104" s="167">
        <f>'ГБ №1'!C103+БСМП!C103+ДГБ!C103+'ГП №1'!C103+'ГП №3'!C103+'Стом.'!C103+Роддом!C103+УЗО!C103</f>
        <v>830000</v>
      </c>
      <c r="I104" s="167">
        <f>'ГБ №1'!D103+БСМП!D103+ДГБ!D103+'ГП №1'!D103+'ГП №3'!D103+'Стом.'!D103+Роддом!D103+УЗО!D103</f>
        <v>0</v>
      </c>
      <c r="J104" s="167">
        <f>'ГБ №1'!E103+БСМП!E103+ДГБ!E103+'ГП №1'!E103+'ГП №3'!E103+'Стом.'!E103+Роддом!E103+УЗО!E103</f>
        <v>790600</v>
      </c>
      <c r="K104" s="167">
        <f>'ГБ №1'!F103+БСМП!F103+ДГБ!F103+'ГП №1'!F103+'ГП №3'!F103+'Стом.'!F103+Роддом!F103+УЗО!F103</f>
        <v>39400</v>
      </c>
      <c r="L104" s="167"/>
      <c r="M104" s="167">
        <f>'ГБ №1'!G103+БСМП!G103+ДГБ!G103+'ГП №1'!G103+'ГП №3'!G103+'Стом.'!G103+Роддом!G103+УЗО!G103</f>
        <v>42775</v>
      </c>
      <c r="N104" s="167">
        <f>'ГБ №1'!H103+БСМП!H103+ДГБ!H103+'ГП №1'!H103+'ГП №3'!H103+'Стом.'!H103+Роддом!H103+УЗО!H103</f>
        <v>0</v>
      </c>
      <c r="O104" s="167">
        <f>'ГБ №1'!I103+БСМП!I103+ДГБ!I103+'ГП №1'!I103+'ГП №3'!I103+'Стом.'!I103+Роддом!I103+УЗО!I103</f>
        <v>3420</v>
      </c>
      <c r="P104" s="167">
        <f>'ГБ №1'!J103+БСМП!J103+ДГБ!J103+'ГП №1'!J103+'ГП №3'!J103+'Стом.'!J103+Роддом!J103+УЗО!J103</f>
        <v>39355</v>
      </c>
      <c r="Q104" s="167"/>
    </row>
    <row r="105" spans="1:17" s="197" customFormat="1" ht="15.75" hidden="1">
      <c r="A105" s="192"/>
      <c r="B105" s="344" t="s">
        <v>1058</v>
      </c>
      <c r="C105" s="445" t="s">
        <v>550</v>
      </c>
      <c r="D105" s="445" t="s">
        <v>550</v>
      </c>
      <c r="E105" s="445" t="s">
        <v>550</v>
      </c>
      <c r="F105" s="445" t="s">
        <v>550</v>
      </c>
      <c r="G105" s="445" t="s">
        <v>550</v>
      </c>
      <c r="H105" s="195">
        <f>'ГБ №1'!C104+БСМП!C104+ДГБ!C104+'ГП №1'!C104+'ГП №3'!C104+'Стом.'!C104+Роддом!C104+УЗО!C104</f>
        <v>608500</v>
      </c>
      <c r="I105" s="195">
        <f>'ГБ №1'!D104+БСМП!D104+ДГБ!D104+'ГП №1'!D104+'ГП №3'!D104+'Стом.'!D104+Роддом!D104+УЗО!D104</f>
        <v>0</v>
      </c>
      <c r="J105" s="195">
        <f>'ГБ №1'!E104+БСМП!E104+ДГБ!E104+'ГП №1'!E104+'ГП №3'!E104+'Стом.'!E104+Роддом!E104+УЗО!E104</f>
        <v>608500</v>
      </c>
      <c r="K105" s="195">
        <f>'ГБ №1'!F104+БСМП!F104+ДГБ!F104+'ГП №1'!F104+'ГП №3'!F104+'Стом.'!F104+Роддом!F104+УЗО!F104</f>
        <v>0</v>
      </c>
      <c r="L105" s="195"/>
      <c r="M105" s="195">
        <f>'ГБ №1'!G104+БСМП!G104+ДГБ!G104+'ГП №1'!G104+'ГП №3'!G104+'Стом.'!G104+Роддом!G104+УЗО!G104</f>
        <v>42000</v>
      </c>
      <c r="N105" s="195">
        <f>'ГБ №1'!H104+БСМП!H104+ДГБ!H104+'ГП №1'!H104+'ГП №3'!H104+'Стом.'!H104+Роддом!H104+УЗО!H104</f>
        <v>0</v>
      </c>
      <c r="O105" s="195">
        <f>'ГБ №1'!I104+БСМП!I104+ДГБ!I104+'ГП №1'!I104+'ГП №3'!I104+'Стом.'!I104+Роддом!I104+УЗО!I104</f>
        <v>42000</v>
      </c>
      <c r="P105" s="195">
        <f>'ГБ №1'!J104+БСМП!J104+ДГБ!J104+'ГП №1'!J104+'ГП №3'!J104+'Стом.'!J104+Роддом!J104+УЗО!J104</f>
        <v>0</v>
      </c>
      <c r="Q105" s="195"/>
    </row>
    <row r="106" spans="1:17" s="229" customFormat="1" ht="15.75" hidden="1">
      <c r="A106" s="227">
        <v>3</v>
      </c>
      <c r="B106" s="334" t="s">
        <v>946</v>
      </c>
      <c r="C106" s="445" t="s">
        <v>550</v>
      </c>
      <c r="D106" s="445" t="s">
        <v>550</v>
      </c>
      <c r="E106" s="445" t="s">
        <v>550</v>
      </c>
      <c r="F106" s="445" t="s">
        <v>550</v>
      </c>
      <c r="G106" s="445" t="s">
        <v>550</v>
      </c>
      <c r="H106" s="167">
        <f>'ГБ №1'!C105+БСМП!C105+ДГБ!C105+'ГП №1'!C105+'ГП №3'!C105+'Стом.'!C105+Роддом!C105+УЗО!C105</f>
        <v>1837200</v>
      </c>
      <c r="I106" s="167">
        <f>'ГБ №1'!D105+БСМП!D105+ДГБ!D105+'ГП №1'!D105+'ГП №3'!D105+'Стом.'!D105+Роддом!D105+УЗО!D105</f>
        <v>0</v>
      </c>
      <c r="J106" s="167">
        <f>'ГБ №1'!E105+БСМП!E105+ДГБ!E105+'ГП №1'!E105+'ГП №3'!E105+'Стом.'!E105+Роддом!E105+УЗО!E105</f>
        <v>1682500</v>
      </c>
      <c r="K106" s="167">
        <f>'ГБ №1'!F105+БСМП!F105+ДГБ!F105+'ГП №1'!F105+'ГП №3'!F105+'Стом.'!F105+Роддом!F105+УЗО!F105</f>
        <v>154700</v>
      </c>
      <c r="L106" s="167"/>
      <c r="M106" s="167">
        <f>'ГБ №1'!G105+БСМП!G105+ДГБ!G105+'ГП №1'!G105+'ГП №3'!G105+'Стом.'!G105+Роддом!G105+УЗО!G105</f>
        <v>235590</v>
      </c>
      <c r="N106" s="167">
        <f>'ГБ №1'!H105+БСМП!H105+ДГБ!H105+'ГП №1'!H105+'ГП №3'!H105+'Стом.'!H105+Роддом!H105+УЗО!H105</f>
        <v>0</v>
      </c>
      <c r="O106" s="167">
        <f>'ГБ №1'!I105+БСМП!I105+ДГБ!I105+'ГП №1'!I105+'ГП №3'!I105+'Стом.'!I105+Роддом!I105+УЗО!I105</f>
        <v>80900</v>
      </c>
      <c r="P106" s="167">
        <f>'ГБ №1'!J105+БСМП!J105+ДГБ!J105+'ГП №1'!J105+'ГП №3'!J105+'Стом.'!J105+Роддом!J105+УЗО!J105</f>
        <v>154690</v>
      </c>
      <c r="Q106" s="167"/>
    </row>
    <row r="107" spans="1:17" s="229" customFormat="1" ht="15.75" hidden="1">
      <c r="A107" s="227"/>
      <c r="B107" s="251" t="s">
        <v>1057</v>
      </c>
      <c r="C107" s="445" t="s">
        <v>550</v>
      </c>
      <c r="D107" s="445" t="s">
        <v>550</v>
      </c>
      <c r="E107" s="445" t="s">
        <v>550</v>
      </c>
      <c r="F107" s="445" t="s">
        <v>550</v>
      </c>
      <c r="G107" s="445" t="s">
        <v>550</v>
      </c>
      <c r="H107" s="167">
        <f>'ГБ №1'!C106+БСМП!C106+ДГБ!C106+'ГП №1'!C106+'ГП №3'!C106+'Стом.'!C106+Роддом!C106+УЗО!C106</f>
        <v>915200</v>
      </c>
      <c r="I107" s="167">
        <f>'ГБ №1'!D106+БСМП!D106+ДГБ!D106+'ГП №1'!D106+'ГП №3'!D106+'Стом.'!D106+Роддом!D106+УЗО!D106</f>
        <v>0</v>
      </c>
      <c r="J107" s="167">
        <f>'ГБ №1'!E106+БСМП!E106+ДГБ!E106+'ГП №1'!E106+'ГП №3'!E106+'Стом.'!E106+Роддом!E106+УЗО!E106</f>
        <v>915200</v>
      </c>
      <c r="K107" s="167">
        <f>'ГБ №1'!F106+БСМП!F106+ДГБ!F106+'ГП №1'!F106+'ГП №3'!F106+'Стом.'!F106+Роддом!F106+УЗО!F106</f>
        <v>0</v>
      </c>
      <c r="L107" s="167"/>
      <c r="M107" s="167">
        <f>'ГБ №1'!G106+БСМП!G106+ДГБ!G106+'ГП №1'!G106+'ГП №3'!G106+'Стом.'!G106+Роддом!G106+УЗО!G106</f>
        <v>3950</v>
      </c>
      <c r="N107" s="167">
        <f>'ГБ №1'!H106+БСМП!H106+ДГБ!H106+'ГП №1'!H106+'ГП №3'!H106+'Стом.'!H106+Роддом!H106+УЗО!H106</f>
        <v>0</v>
      </c>
      <c r="O107" s="167">
        <f>'ГБ №1'!I106+БСМП!I106+ДГБ!I106+'ГП №1'!I106+'ГП №3'!I106+'Стом.'!I106+Роддом!I106+УЗО!I106</f>
        <v>3950</v>
      </c>
      <c r="P107" s="167">
        <f>'ГБ №1'!J106+БСМП!J106+ДГБ!J106+'ГП №1'!J106+'ГП №3'!J106+'Стом.'!J106+Роддом!J106+УЗО!J106</f>
        <v>0</v>
      </c>
      <c r="Q107" s="167"/>
    </row>
    <row r="108" spans="1:17" s="197" customFormat="1" ht="15.75" hidden="1">
      <c r="A108" s="192"/>
      <c r="B108" s="344" t="s">
        <v>1058</v>
      </c>
      <c r="C108" s="445" t="s">
        <v>550</v>
      </c>
      <c r="D108" s="445" t="s">
        <v>550</v>
      </c>
      <c r="E108" s="445" t="s">
        <v>550</v>
      </c>
      <c r="F108" s="445" t="s">
        <v>550</v>
      </c>
      <c r="G108" s="445" t="s">
        <v>550</v>
      </c>
      <c r="H108" s="195">
        <f>'ГБ №1'!C107+БСМП!C107+ДГБ!C107+'ГП №1'!C107+'ГП №3'!C107+'Стом.'!C107+Роддом!C107+УЗО!C107</f>
        <v>922000</v>
      </c>
      <c r="I108" s="195">
        <f>'ГБ №1'!D107+БСМП!D107+ДГБ!D107+'ГП №1'!D107+'ГП №3'!D107+'Стом.'!D107+Роддом!D107+УЗО!D107</f>
        <v>0</v>
      </c>
      <c r="J108" s="195">
        <f>'ГБ №1'!E107+БСМП!E107+ДГБ!E107+'ГП №1'!E107+'ГП №3'!E107+'Стом.'!E107+Роддом!E107+УЗО!E107</f>
        <v>767300</v>
      </c>
      <c r="K108" s="195">
        <f>'ГБ №1'!F107+БСМП!F107+ДГБ!F107+'ГП №1'!F107+'ГП №3'!F107+'Стом.'!F107+Роддом!F107+УЗО!F107</f>
        <v>154700</v>
      </c>
      <c r="L108" s="195"/>
      <c r="M108" s="195">
        <f>'ГБ №1'!G107+БСМП!G107+ДГБ!G107+'ГП №1'!G107+'ГП №3'!G107+'Стом.'!G107+Роддом!G107+УЗО!G107</f>
        <v>231640</v>
      </c>
      <c r="N108" s="195">
        <f>'ГБ №1'!H107+БСМП!H107+ДГБ!H107+'ГП №1'!H107+'ГП №3'!H107+'Стом.'!H107+Роддом!H107+УЗО!H107</f>
        <v>0</v>
      </c>
      <c r="O108" s="195">
        <f>'ГБ №1'!I107+БСМП!I107+ДГБ!I107+'ГП №1'!I107+'ГП №3'!I107+'Стом.'!I107+Роддом!I107+УЗО!I107</f>
        <v>76950</v>
      </c>
      <c r="P108" s="195">
        <f>'ГБ №1'!J107+БСМП!J107+ДГБ!J107+'ГП №1'!J107+'ГП №3'!J107+'Стом.'!J107+Роддом!J107+УЗО!J107</f>
        <v>154690</v>
      </c>
      <c r="Q108" s="195"/>
    </row>
    <row r="109" spans="1:17" s="229" customFormat="1" ht="15.75" hidden="1">
      <c r="A109" s="227">
        <v>4</v>
      </c>
      <c r="B109" s="334" t="s">
        <v>948</v>
      </c>
      <c r="C109" s="445" t="s">
        <v>550</v>
      </c>
      <c r="D109" s="445" t="s">
        <v>550</v>
      </c>
      <c r="E109" s="445" t="s">
        <v>550</v>
      </c>
      <c r="F109" s="445" t="s">
        <v>550</v>
      </c>
      <c r="G109" s="445" t="s">
        <v>550</v>
      </c>
      <c r="H109" s="167">
        <f>'ГБ №1'!C108+БСМП!C108+ДГБ!C108+'ГП №1'!C108+'ГП №3'!C108+'Стом.'!C108+Роддом!C108+УЗО!C108</f>
        <v>971300</v>
      </c>
      <c r="I109" s="167">
        <f>'ГБ №1'!D108+БСМП!D108+ДГБ!D108+'ГП №1'!D108+'ГП №3'!D108+'Стом.'!D108+Роддом!D108+УЗО!D108</f>
        <v>0</v>
      </c>
      <c r="J109" s="167">
        <f>'ГБ №1'!E108+БСМП!E108+ДГБ!E108+'ГП №1'!E108+'ГП №3'!E108+'Стом.'!E108+Роддом!E108+УЗО!E108</f>
        <v>971300</v>
      </c>
      <c r="K109" s="167">
        <f>'ГБ №1'!F108+БСМП!F108+ДГБ!F108+'ГП №1'!F108+'ГП №3'!F108+'Стом.'!F108+Роддом!F108+УЗО!F108</f>
        <v>0</v>
      </c>
      <c r="L109" s="167"/>
      <c r="M109" s="167">
        <f>'ГБ №1'!G108+БСМП!G108+ДГБ!G108+'ГП №1'!G108+'ГП №3'!G108+'Стом.'!G108+Роддом!G108+УЗО!G108</f>
        <v>0</v>
      </c>
      <c r="N109" s="167">
        <f>'ГБ №1'!H108+БСМП!H108+ДГБ!H108+'ГП №1'!H108+'ГП №3'!H108+'Стом.'!H108+Роддом!H108+УЗО!H108</f>
        <v>0</v>
      </c>
      <c r="O109" s="167">
        <f>'ГБ №1'!I108+БСМП!I108+ДГБ!I108+'ГП №1'!I108+'ГП №3'!I108+'Стом.'!I108+Роддом!I108+УЗО!I108</f>
        <v>0</v>
      </c>
      <c r="P109" s="167">
        <f>'ГБ №1'!J108+БСМП!J108+ДГБ!J108+'ГП №1'!J108+'ГП №3'!J108+'Стом.'!J108+Роддом!J108+УЗО!J108</f>
        <v>0</v>
      </c>
      <c r="Q109" s="167"/>
    </row>
    <row r="110" spans="1:17" s="229" customFormat="1" ht="15.75" hidden="1">
      <c r="A110" s="227"/>
      <c r="B110" s="251" t="s">
        <v>1057</v>
      </c>
      <c r="C110" s="445" t="s">
        <v>550</v>
      </c>
      <c r="D110" s="445" t="s">
        <v>550</v>
      </c>
      <c r="E110" s="445" t="s">
        <v>550</v>
      </c>
      <c r="F110" s="445" t="s">
        <v>550</v>
      </c>
      <c r="G110" s="445" t="s">
        <v>550</v>
      </c>
      <c r="H110" s="167">
        <f>'ГБ №1'!C109+БСМП!C109+ДГБ!C109+'ГП №1'!C109+'ГП №3'!C109+'Стом.'!C109+Роддом!C109+УЗО!C109</f>
        <v>542100</v>
      </c>
      <c r="I110" s="167">
        <f>'ГБ №1'!D109+БСМП!D109+ДГБ!D109+'ГП №1'!D109+'ГП №3'!D109+'Стом.'!D109+Роддом!D109+УЗО!D109</f>
        <v>0</v>
      </c>
      <c r="J110" s="167">
        <f>'ГБ №1'!E109+БСМП!E109+ДГБ!E109+'ГП №1'!E109+'ГП №3'!E109+'Стом.'!E109+Роддом!E109+УЗО!E109</f>
        <v>542100</v>
      </c>
      <c r="K110" s="167">
        <f>'ГБ №1'!F109+БСМП!F109+ДГБ!F109+'ГП №1'!F109+'ГП №3'!F109+'Стом.'!F109+Роддом!F109+УЗО!F109</f>
        <v>0</v>
      </c>
      <c r="L110" s="167"/>
      <c r="M110" s="167">
        <f>'ГБ №1'!G109+БСМП!G109+ДГБ!G109+'ГП №1'!G109+'ГП №3'!G109+'Стом.'!G109+Роддом!G109+УЗО!G109</f>
        <v>0</v>
      </c>
      <c r="N110" s="167">
        <f>'ГБ №1'!H109+БСМП!H109+ДГБ!H109+'ГП №1'!H109+'ГП №3'!H109+'Стом.'!H109+Роддом!H109+УЗО!H109</f>
        <v>0</v>
      </c>
      <c r="O110" s="167">
        <f>'ГБ №1'!I109+БСМП!I109+ДГБ!I109+'ГП №1'!I109+'ГП №3'!I109+'Стом.'!I109+Роддом!I109+УЗО!I109</f>
        <v>0</v>
      </c>
      <c r="P110" s="167">
        <f>'ГБ №1'!J109+БСМП!J109+ДГБ!J109+'ГП №1'!J109+'ГП №3'!J109+'Стом.'!J109+Роддом!J109+УЗО!J109</f>
        <v>0</v>
      </c>
      <c r="Q110" s="167"/>
    </row>
    <row r="111" spans="1:17" s="197" customFormat="1" ht="15.75" hidden="1">
      <c r="A111" s="192"/>
      <c r="B111" s="344" t="s">
        <v>1058</v>
      </c>
      <c r="C111" s="445" t="s">
        <v>550</v>
      </c>
      <c r="D111" s="445" t="s">
        <v>550</v>
      </c>
      <c r="E111" s="445" t="s">
        <v>550</v>
      </c>
      <c r="F111" s="445" t="s">
        <v>550</v>
      </c>
      <c r="G111" s="445" t="s">
        <v>550</v>
      </c>
      <c r="H111" s="195">
        <f>'ГБ №1'!C110+БСМП!C110+ДГБ!C110+'ГП №1'!C110+'ГП №3'!C110+'Стом.'!C110+Роддом!C110+УЗО!C110</f>
        <v>429200</v>
      </c>
      <c r="I111" s="195">
        <f>'ГБ №1'!D110+БСМП!D110+ДГБ!D110+'ГП №1'!D110+'ГП №3'!D110+'Стом.'!D110+Роддом!D110+УЗО!D110</f>
        <v>0</v>
      </c>
      <c r="J111" s="195">
        <f>'ГБ №1'!E110+БСМП!E110+ДГБ!E110+'ГП №1'!E110+'ГП №3'!E110+'Стом.'!E110+Роддом!E110+УЗО!E110</f>
        <v>429200</v>
      </c>
      <c r="K111" s="195">
        <f>'ГБ №1'!F110+БСМП!F110+ДГБ!F110+'ГП №1'!F110+'ГП №3'!F110+'Стом.'!F110+Роддом!F110+УЗО!F110</f>
        <v>0</v>
      </c>
      <c r="L111" s="195"/>
      <c r="M111" s="195">
        <f>'ГБ №1'!G110+БСМП!G110+ДГБ!G110+'ГП №1'!G110+'ГП №3'!G110+'Стом.'!G110+Роддом!G110+УЗО!G110</f>
        <v>0</v>
      </c>
      <c r="N111" s="195">
        <f>'ГБ №1'!H110+БСМП!H110+ДГБ!H110+'ГП №1'!H110+'ГП №3'!H110+'Стом.'!H110+Роддом!H110+УЗО!H110</f>
        <v>0</v>
      </c>
      <c r="O111" s="195">
        <f>'ГБ №1'!I110+БСМП!I110+ДГБ!I110+'ГП №1'!I110+'ГП №3'!I110+'Стом.'!I110+Роддом!I110+УЗО!I110</f>
        <v>0</v>
      </c>
      <c r="P111" s="195">
        <f>'ГБ №1'!J110+БСМП!J110+ДГБ!J110+'ГП №1'!J110+'ГП №3'!J110+'Стом.'!J110+Роддом!J110+УЗО!J110</f>
        <v>0</v>
      </c>
      <c r="Q111" s="195"/>
    </row>
    <row r="112" spans="1:17" s="229" customFormat="1" ht="15.75" hidden="1">
      <c r="A112" s="227">
        <v>5</v>
      </c>
      <c r="B112" s="334" t="s">
        <v>974</v>
      </c>
      <c r="C112" s="445" t="s">
        <v>550</v>
      </c>
      <c r="D112" s="445" t="s">
        <v>550</v>
      </c>
      <c r="E112" s="445" t="s">
        <v>550</v>
      </c>
      <c r="F112" s="445" t="s">
        <v>550</v>
      </c>
      <c r="G112" s="445" t="s">
        <v>550</v>
      </c>
      <c r="H112" s="167">
        <f>'ГБ №1'!C111+БСМП!C111+ДГБ!C111+'ГП №1'!C111+'ГП №3'!C111+'Стом.'!C111+Роддом!C111+УЗО!C111</f>
        <v>1374100</v>
      </c>
      <c r="I112" s="167">
        <f>'ГБ №1'!D111+БСМП!D111+ДГБ!D111+'ГП №1'!D111+'ГП №3'!D111+'Стом.'!D111+Роддом!D111+УЗО!D111</f>
        <v>0</v>
      </c>
      <c r="J112" s="167">
        <f>'ГБ №1'!E111+БСМП!E111+ДГБ!E111+'ГП №1'!E111+'ГП №3'!E111+'Стом.'!E111+Роддом!E111+УЗО!E111</f>
        <v>1336100</v>
      </c>
      <c r="K112" s="167">
        <f>'ГБ №1'!F111+БСМП!F111+ДГБ!F111+'ГП №1'!F111+'ГП №3'!F111+'Стом.'!F111+Роддом!F111+УЗО!F111</f>
        <v>38000</v>
      </c>
      <c r="L112" s="167"/>
      <c r="M112" s="167">
        <f>'ГБ №1'!G111+БСМП!G111+ДГБ!G111+'ГП №1'!G111+'ГП №3'!G111+'Стом.'!G111+Роддом!G111+УЗО!G111</f>
        <v>37970</v>
      </c>
      <c r="N112" s="167">
        <f>'ГБ №1'!H111+БСМП!H111+ДГБ!H111+'ГП №1'!H111+'ГП №3'!H111+'Стом.'!H111+Роддом!H111+УЗО!H111</f>
        <v>0</v>
      </c>
      <c r="O112" s="167">
        <f>'ГБ №1'!I111+БСМП!I111+ДГБ!I111+'ГП №1'!I111+'ГП №3'!I111+'Стом.'!I111+Роддом!I111+УЗО!I111</f>
        <v>0</v>
      </c>
      <c r="P112" s="167">
        <f>'ГБ №1'!J111+БСМП!J111+ДГБ!J111+'ГП №1'!J111+'ГП №3'!J111+'Стом.'!J111+Роддом!J111+УЗО!J111</f>
        <v>37970</v>
      </c>
      <c r="Q112" s="167"/>
    </row>
    <row r="113" spans="1:17" s="229" customFormat="1" ht="15.75" hidden="1">
      <c r="A113" s="227"/>
      <c r="B113" s="251" t="s">
        <v>1057</v>
      </c>
      <c r="C113" s="445" t="s">
        <v>550</v>
      </c>
      <c r="D113" s="445" t="s">
        <v>550</v>
      </c>
      <c r="E113" s="445" t="s">
        <v>550</v>
      </c>
      <c r="F113" s="445" t="s">
        <v>550</v>
      </c>
      <c r="G113" s="445" t="s">
        <v>550</v>
      </c>
      <c r="H113" s="167">
        <f>'ГБ №1'!C112+БСМП!C112+ДГБ!C112+'ГП №1'!C112+'ГП №3'!C112+'Стом.'!C112+Роддом!C112+УЗО!C112</f>
        <v>798500</v>
      </c>
      <c r="I113" s="167">
        <f>'ГБ №1'!D112+БСМП!D112+ДГБ!D112+'ГП №1'!D112+'ГП №3'!D112+'Стом.'!D112+Роддом!D112+УЗО!D112</f>
        <v>0</v>
      </c>
      <c r="J113" s="167">
        <f>'ГБ №1'!E112+БСМП!E112+ДГБ!E112+'ГП №1'!E112+'ГП №3'!E112+'Стом.'!E112+Роддом!E112+УЗО!E112</f>
        <v>760500</v>
      </c>
      <c r="K113" s="167">
        <f>'ГБ №1'!F112+БСМП!F112+ДГБ!F112+'ГП №1'!F112+'ГП №3'!F112+'Стом.'!F112+Роддом!F112+УЗО!F112</f>
        <v>38000</v>
      </c>
      <c r="L113" s="167"/>
      <c r="M113" s="167">
        <f>'ГБ №1'!G112+БСМП!G112+ДГБ!G112+'ГП №1'!G112+'ГП №3'!G112+'Стом.'!G112+Роддом!G112+УЗО!G112</f>
        <v>37970</v>
      </c>
      <c r="N113" s="167">
        <f>'ГБ №1'!H112+БСМП!H112+ДГБ!H112+'ГП №1'!H112+'ГП №3'!H112+'Стом.'!H112+Роддом!H112+УЗО!H112</f>
        <v>0</v>
      </c>
      <c r="O113" s="167">
        <f>'ГБ №1'!I112+БСМП!I112+ДГБ!I112+'ГП №1'!I112+'ГП №3'!I112+'Стом.'!I112+Роддом!I112+УЗО!I112</f>
        <v>0</v>
      </c>
      <c r="P113" s="167">
        <f>'ГБ №1'!J112+БСМП!J112+ДГБ!J112+'ГП №1'!J112+'ГП №3'!J112+'Стом.'!J112+Роддом!J112+УЗО!J112</f>
        <v>37970</v>
      </c>
      <c r="Q113" s="167"/>
    </row>
    <row r="114" spans="1:17" s="197" customFormat="1" ht="15.75" hidden="1">
      <c r="A114" s="192"/>
      <c r="B114" s="344" t="s">
        <v>1058</v>
      </c>
      <c r="C114" s="445" t="s">
        <v>550</v>
      </c>
      <c r="D114" s="445" t="s">
        <v>550</v>
      </c>
      <c r="E114" s="445" t="s">
        <v>550</v>
      </c>
      <c r="F114" s="445" t="s">
        <v>550</v>
      </c>
      <c r="G114" s="445" t="s">
        <v>550</v>
      </c>
      <c r="H114" s="195">
        <f>'ГБ №1'!C113+БСМП!C113+ДГБ!C113+'ГП №1'!C113+'ГП №3'!C113+'Стом.'!C113+Роддом!C113+УЗО!C113</f>
        <v>575600</v>
      </c>
      <c r="I114" s="195">
        <f>'ГБ №1'!D113+БСМП!D113+ДГБ!D113+'ГП №1'!D113+'ГП №3'!D113+'Стом.'!D113+Роддом!D113+УЗО!D113</f>
        <v>0</v>
      </c>
      <c r="J114" s="195">
        <f>'ГБ №1'!E113+БСМП!E113+ДГБ!E113+'ГП №1'!E113+'ГП №3'!E113+'Стом.'!E113+Роддом!E113+УЗО!E113</f>
        <v>575600</v>
      </c>
      <c r="K114" s="195">
        <f>'ГБ №1'!F113+БСМП!F113+ДГБ!F113+'ГП №1'!F113+'ГП №3'!F113+'Стом.'!F113+Роддом!F113+УЗО!F113</f>
        <v>0</v>
      </c>
      <c r="L114" s="195"/>
      <c r="M114" s="195">
        <f>'ГБ №1'!G113+БСМП!G113+ДГБ!G113+'ГП №1'!G113+'ГП №3'!G113+'Стом.'!G113+Роддом!G113+УЗО!G113</f>
        <v>0</v>
      </c>
      <c r="N114" s="195">
        <f>'ГБ №1'!H113+БСМП!H113+ДГБ!H113+'ГП №1'!H113+'ГП №3'!H113+'Стом.'!H113+Роддом!H113+УЗО!H113</f>
        <v>0</v>
      </c>
      <c r="O114" s="195">
        <f>'ГБ №1'!I113+БСМП!I113+ДГБ!I113+'ГП №1'!I113+'ГП №3'!I113+'Стом.'!I113+Роддом!I113+УЗО!I113</f>
        <v>0</v>
      </c>
      <c r="P114" s="195">
        <f>'ГБ №1'!J113+БСМП!J113+ДГБ!J113+'ГП №1'!J113+'ГП №3'!J113+'Стом.'!J113+Роддом!J113+УЗО!J113</f>
        <v>0</v>
      </c>
      <c r="Q114" s="195"/>
    </row>
    <row r="115" spans="1:17" s="229" customFormat="1" ht="15.75" hidden="1">
      <c r="A115" s="227">
        <v>6</v>
      </c>
      <c r="B115" s="334" t="s">
        <v>975</v>
      </c>
      <c r="C115" s="445" t="s">
        <v>550</v>
      </c>
      <c r="D115" s="445" t="s">
        <v>550</v>
      </c>
      <c r="E115" s="445" t="s">
        <v>550</v>
      </c>
      <c r="F115" s="445" t="s">
        <v>550</v>
      </c>
      <c r="G115" s="445" t="s">
        <v>550</v>
      </c>
      <c r="H115" s="167">
        <f>'ГБ №1'!C114+БСМП!C114+ДГБ!C114+'ГП №1'!C114+'ГП №3'!C114+'Стом.'!C114+Роддом!C114+УЗО!C114</f>
        <v>1374100</v>
      </c>
      <c r="I115" s="167">
        <f>'ГБ №1'!D114+БСМП!D114+ДГБ!D114+'ГП №1'!D114+'ГП №3'!D114+'Стом.'!D114+Роддом!D114+УЗО!D114</f>
        <v>0</v>
      </c>
      <c r="J115" s="167">
        <f>'ГБ №1'!E114+БСМП!E114+ДГБ!E114+'ГП №1'!E114+'ГП №3'!E114+'Стом.'!E114+Роддом!E114+УЗО!E114</f>
        <v>1336100</v>
      </c>
      <c r="K115" s="167">
        <f>'ГБ №1'!F114+БСМП!F114+ДГБ!F114+'ГП №1'!F114+'ГП №3'!F114+'Стом.'!F114+Роддом!F114+УЗО!F114</f>
        <v>38000</v>
      </c>
      <c r="L115" s="167"/>
      <c r="M115" s="167">
        <f>'ГБ №1'!G114+БСМП!G114+ДГБ!G114+'ГП №1'!G114+'ГП №3'!G114+'Стом.'!G114+Роддом!G114+УЗО!G114</f>
        <v>47370</v>
      </c>
      <c r="N115" s="167">
        <f>'ГБ №1'!H114+БСМП!H114+ДГБ!H114+'ГП №1'!H114+'ГП №3'!H114+'Стом.'!H114+Роддом!H114+УЗО!H114</f>
        <v>0</v>
      </c>
      <c r="O115" s="167">
        <f>'ГБ №1'!I114+БСМП!I114+ДГБ!I114+'ГП №1'!I114+'ГП №3'!I114+'Стом.'!I114+Роддом!I114+УЗО!I114</f>
        <v>9400</v>
      </c>
      <c r="P115" s="167">
        <f>'ГБ №1'!J114+БСМП!J114+ДГБ!J114+'ГП №1'!J114+'ГП №3'!J114+'Стом.'!J114+Роддом!J114+УЗО!J114</f>
        <v>37970</v>
      </c>
      <c r="Q115" s="167"/>
    </row>
    <row r="116" spans="1:17" s="229" customFormat="1" ht="15.75" hidden="1">
      <c r="A116" s="227"/>
      <c r="B116" s="251" t="s">
        <v>1057</v>
      </c>
      <c r="C116" s="445" t="s">
        <v>550</v>
      </c>
      <c r="D116" s="445" t="s">
        <v>550</v>
      </c>
      <c r="E116" s="445" t="s">
        <v>550</v>
      </c>
      <c r="F116" s="445" t="s">
        <v>550</v>
      </c>
      <c r="G116" s="445" t="s">
        <v>550</v>
      </c>
      <c r="H116" s="167">
        <f>'ГБ №1'!C115+БСМП!C115+ДГБ!C115+'ГП №1'!C115+'ГП №3'!C115+'Стом.'!C115+Роддом!C115+УЗО!C115</f>
        <v>800700</v>
      </c>
      <c r="I116" s="167">
        <f>'ГБ №1'!D115+БСМП!D115+ДГБ!D115+'ГП №1'!D115+'ГП №3'!D115+'Стом.'!D115+Роддом!D115+УЗО!D115</f>
        <v>0</v>
      </c>
      <c r="J116" s="167">
        <f>'ГБ №1'!E115+БСМП!E115+ДГБ!E115+'ГП №1'!E115+'ГП №3'!E115+'Стом.'!E115+Роддом!E115+УЗО!E115</f>
        <v>762700</v>
      </c>
      <c r="K116" s="167">
        <f>'ГБ №1'!F115+БСМП!F115+ДГБ!F115+'ГП №1'!F115+'ГП №3'!F115+'Стом.'!F115+Роддом!F115+УЗО!F115</f>
        <v>38000</v>
      </c>
      <c r="L116" s="167"/>
      <c r="M116" s="167">
        <f>'ГБ №1'!G115+БСМП!G115+ДГБ!G115+'ГП №1'!G115+'ГП №3'!G115+'Стом.'!G115+Роддом!G115+УЗО!G115</f>
        <v>41170</v>
      </c>
      <c r="N116" s="167">
        <f>'ГБ №1'!H115+БСМП!H115+ДГБ!H115+'ГП №1'!H115+'ГП №3'!H115+'Стом.'!H115+Роддом!H115+УЗО!H115</f>
        <v>0</v>
      </c>
      <c r="O116" s="167">
        <f>'ГБ №1'!I115+БСМП!I115+ДГБ!I115+'ГП №1'!I115+'ГП №3'!I115+'Стом.'!I115+Роддом!I115+УЗО!I115</f>
        <v>3200</v>
      </c>
      <c r="P116" s="167">
        <f>'ГБ №1'!J115+БСМП!J115+ДГБ!J115+'ГП №1'!J115+'ГП №3'!J115+'Стом.'!J115+Роддом!J115+УЗО!J115</f>
        <v>37970</v>
      </c>
      <c r="Q116" s="167"/>
    </row>
    <row r="117" spans="1:17" s="197" customFormat="1" ht="15.75" hidden="1">
      <c r="A117" s="192"/>
      <c r="B117" s="344" t="s">
        <v>1058</v>
      </c>
      <c r="C117" s="445" t="s">
        <v>550</v>
      </c>
      <c r="D117" s="445" t="s">
        <v>550</v>
      </c>
      <c r="E117" s="445" t="s">
        <v>550</v>
      </c>
      <c r="F117" s="445" t="s">
        <v>550</v>
      </c>
      <c r="G117" s="445" t="s">
        <v>550</v>
      </c>
      <c r="H117" s="195">
        <f>'ГБ №1'!C116+БСМП!C116+ДГБ!C116+'ГП №1'!C116+'ГП №3'!C116+'Стом.'!C116+Роддом!C116+УЗО!C116</f>
        <v>573400</v>
      </c>
      <c r="I117" s="195">
        <f>'ГБ №1'!D116+БСМП!D116+ДГБ!D116+'ГП №1'!D116+'ГП №3'!D116+'Стом.'!D116+Роддом!D116+УЗО!D116</f>
        <v>0</v>
      </c>
      <c r="J117" s="195">
        <f>'ГБ №1'!E116+БСМП!E116+ДГБ!E116+'ГП №1'!E116+'ГП №3'!E116+'Стом.'!E116+Роддом!E116+УЗО!E116</f>
        <v>573400</v>
      </c>
      <c r="K117" s="195">
        <f>'ГБ №1'!F116+БСМП!F116+ДГБ!F116+'ГП №1'!F116+'ГП №3'!F116+'Стом.'!F116+Роддом!F116+УЗО!F116</f>
        <v>0</v>
      </c>
      <c r="L117" s="195"/>
      <c r="M117" s="195">
        <f>'ГБ №1'!G116+БСМП!G116+ДГБ!G116+'ГП №1'!G116+'ГП №3'!G116+'Стом.'!G116+Роддом!G116+УЗО!G116</f>
        <v>6200</v>
      </c>
      <c r="N117" s="195">
        <f>'ГБ №1'!H116+БСМП!H116+ДГБ!H116+'ГП №1'!H116+'ГП №3'!H116+'Стом.'!H116+Роддом!H116+УЗО!H116</f>
        <v>0</v>
      </c>
      <c r="O117" s="195">
        <f>'ГБ №1'!I116+БСМП!I116+ДГБ!I116+'ГП №1'!I116+'ГП №3'!I116+'Стом.'!I116+Роддом!I116+УЗО!I116</f>
        <v>6200</v>
      </c>
      <c r="P117" s="195">
        <f>'ГБ №1'!J116+БСМП!J116+ДГБ!J116+'ГП №1'!J116+'ГП №3'!J116+'Стом.'!J116+Роддом!J116+УЗО!J116</f>
        <v>0</v>
      </c>
      <c r="Q117" s="195"/>
    </row>
    <row r="118" spans="1:17" s="229" customFormat="1" ht="15.75" hidden="1">
      <c r="A118" s="227">
        <v>7</v>
      </c>
      <c r="B118" s="334" t="s">
        <v>1019</v>
      </c>
      <c r="C118" s="445" t="s">
        <v>550</v>
      </c>
      <c r="D118" s="445" t="s">
        <v>550</v>
      </c>
      <c r="E118" s="445" t="s">
        <v>550</v>
      </c>
      <c r="F118" s="445" t="s">
        <v>550</v>
      </c>
      <c r="G118" s="445" t="s">
        <v>550</v>
      </c>
      <c r="H118" s="167">
        <f>'ГБ №1'!C117+БСМП!C117+ДГБ!C117+'ГП №1'!C117+'ГП №3'!C117+'Стом.'!C117+Роддом!C117+УЗО!C117</f>
        <v>467400</v>
      </c>
      <c r="I118" s="167">
        <f>'ГБ №1'!D117+БСМП!D117+ДГБ!D117+'ГП №1'!D117+'ГП №3'!D117+'Стом.'!D117+Роддом!D117+УЗО!D117</f>
        <v>0</v>
      </c>
      <c r="J118" s="167">
        <f>'ГБ №1'!E117+БСМП!E117+ДГБ!E117+'ГП №1'!E117+'ГП №3'!E117+'Стом.'!E117+Роддом!E117+УЗО!E117</f>
        <v>467400</v>
      </c>
      <c r="K118" s="167">
        <f>'ГБ №1'!F117+БСМП!F117+ДГБ!F117+'ГП №1'!F117+'ГП №3'!F117+'Стом.'!F117+Роддом!F117+УЗО!F117</f>
        <v>0</v>
      </c>
      <c r="L118" s="167"/>
      <c r="M118" s="167">
        <f>'ГБ №1'!G117+БСМП!G117+ДГБ!G117+'ГП №1'!G117+'ГП №3'!G117+'Стом.'!G117+Роддом!G117+УЗО!G117</f>
        <v>106046</v>
      </c>
      <c r="N118" s="167">
        <f>'ГБ №1'!H117+БСМП!H117+ДГБ!H117+'ГП №1'!H117+'ГП №3'!H117+'Стом.'!H117+Роддом!H117+УЗО!H117</f>
        <v>0</v>
      </c>
      <c r="O118" s="167">
        <f>'ГБ №1'!I117+БСМП!I117+ДГБ!I117+'ГП №1'!I117+'ГП №3'!I117+'Стом.'!I117+Роддом!I117+УЗО!I117</f>
        <v>106046</v>
      </c>
      <c r="P118" s="167">
        <f>'ГБ №1'!J117+БСМП!J117+ДГБ!J117+'ГП №1'!J117+'ГП №3'!J117+'Стом.'!J117+Роддом!J117+УЗО!J117</f>
        <v>0</v>
      </c>
      <c r="Q118" s="167"/>
    </row>
    <row r="119" spans="1:17" s="229" customFormat="1" ht="15.75" hidden="1">
      <c r="A119" s="227"/>
      <c r="B119" s="251" t="s">
        <v>1057</v>
      </c>
      <c r="C119" s="445" t="s">
        <v>550</v>
      </c>
      <c r="D119" s="445" t="s">
        <v>550</v>
      </c>
      <c r="E119" s="445" t="s">
        <v>550</v>
      </c>
      <c r="F119" s="445" t="s">
        <v>550</v>
      </c>
      <c r="G119" s="445" t="s">
        <v>550</v>
      </c>
      <c r="H119" s="167">
        <f>'ГБ №1'!C118+БСМП!C118+ДГБ!C118+'ГП №1'!C118+'ГП №3'!C118+'Стом.'!C118+Роддом!C118+УЗО!C118</f>
        <v>321400</v>
      </c>
      <c r="I119" s="167">
        <f>'ГБ №1'!D118+БСМП!D118+ДГБ!D118+'ГП №1'!D118+'ГП №3'!D118+'Стом.'!D118+Роддом!D118+УЗО!D118</f>
        <v>0</v>
      </c>
      <c r="J119" s="167">
        <f>'ГБ №1'!E118+БСМП!E118+ДГБ!E118+'ГП №1'!E118+'ГП №3'!E118+'Стом.'!E118+Роддом!E118+УЗО!E118</f>
        <v>321400</v>
      </c>
      <c r="K119" s="167">
        <f>'ГБ №1'!F118+БСМП!F118+ДГБ!F118+'ГП №1'!F118+'ГП №3'!F118+'Стом.'!F118+Роддом!F118+УЗО!F118</f>
        <v>0</v>
      </c>
      <c r="L119" s="167"/>
      <c r="M119" s="167">
        <f>'ГБ №1'!G118+БСМП!G118+ДГБ!G118+'ГП №1'!G118+'ГП №3'!G118+'Стом.'!G118+Роддом!G118+УЗО!G118</f>
        <v>5800</v>
      </c>
      <c r="N119" s="167">
        <f>'ГБ №1'!H118+БСМП!H118+ДГБ!H118+'ГП №1'!H118+'ГП №3'!H118+'Стом.'!H118+Роддом!H118+УЗО!H118</f>
        <v>0</v>
      </c>
      <c r="O119" s="167">
        <f>'ГБ №1'!I118+БСМП!I118+ДГБ!I118+'ГП №1'!I118+'ГП №3'!I118+'Стом.'!I118+Роддом!I118+УЗО!I118</f>
        <v>5800</v>
      </c>
      <c r="P119" s="167">
        <f>'ГБ №1'!J118+БСМП!J118+ДГБ!J118+'ГП №1'!J118+'ГП №3'!J118+'Стом.'!J118+Роддом!J118+УЗО!J118</f>
        <v>0</v>
      </c>
      <c r="Q119" s="167"/>
    </row>
    <row r="120" spans="1:17" s="197" customFormat="1" ht="15.75" hidden="1">
      <c r="A120" s="192"/>
      <c r="B120" s="344" t="s">
        <v>1058</v>
      </c>
      <c r="C120" s="445" t="s">
        <v>550</v>
      </c>
      <c r="D120" s="445" t="s">
        <v>550</v>
      </c>
      <c r="E120" s="445" t="s">
        <v>550</v>
      </c>
      <c r="F120" s="445" t="s">
        <v>550</v>
      </c>
      <c r="G120" s="445" t="s">
        <v>550</v>
      </c>
      <c r="H120" s="195">
        <f>'ГБ №1'!C119+БСМП!C119+ДГБ!C119+'ГП №1'!C119+'ГП №3'!C119+'Стом.'!C119+Роддом!C119+УЗО!C119</f>
        <v>146000</v>
      </c>
      <c r="I120" s="195">
        <f>'ГБ №1'!D119+БСМП!D119+ДГБ!D119+'ГП №1'!D119+'ГП №3'!D119+'Стом.'!D119+Роддом!D119+УЗО!D119</f>
        <v>0</v>
      </c>
      <c r="J120" s="195">
        <f>'ГБ №1'!E119+БСМП!E119+ДГБ!E119+'ГП №1'!E119+'ГП №3'!E119+'Стом.'!E119+Роддом!E119+УЗО!E119</f>
        <v>146000</v>
      </c>
      <c r="K120" s="195">
        <f>'ГБ №1'!F119+БСМП!F119+ДГБ!F119+'ГП №1'!F119+'ГП №3'!F119+'Стом.'!F119+Роддом!F119+УЗО!F119</f>
        <v>0</v>
      </c>
      <c r="L120" s="195"/>
      <c r="M120" s="195">
        <f>'ГБ №1'!G119+БСМП!G119+ДГБ!G119+'ГП №1'!G119+'ГП №3'!G119+'Стом.'!G119+Роддом!G119+УЗО!G119</f>
        <v>100246</v>
      </c>
      <c r="N120" s="195">
        <f>'ГБ №1'!H119+БСМП!H119+ДГБ!H119+'ГП №1'!H119+'ГП №3'!H119+'Стом.'!H119+Роддом!H119+УЗО!H119</f>
        <v>0</v>
      </c>
      <c r="O120" s="195">
        <f>'ГБ №1'!I119+БСМП!I119+ДГБ!I119+'ГП №1'!I119+'ГП №3'!I119+'Стом.'!I119+Роддом!I119+УЗО!I119</f>
        <v>100246</v>
      </c>
      <c r="P120" s="195">
        <f>'ГБ №1'!J119+БСМП!J119+ДГБ!J119+'ГП №1'!J119+'ГП №3'!J119+'Стом.'!J119+Роддом!J119+УЗО!J119</f>
        <v>0</v>
      </c>
      <c r="Q120" s="195"/>
    </row>
    <row r="121" spans="1:17" s="201" customFormat="1" ht="38.25">
      <c r="A121" s="226"/>
      <c r="B121" s="253" t="s">
        <v>1020</v>
      </c>
      <c r="C121" s="445" t="s">
        <v>550</v>
      </c>
      <c r="D121" s="445" t="s">
        <v>550</v>
      </c>
      <c r="E121" s="445" t="s">
        <v>550</v>
      </c>
      <c r="F121" s="445" t="s">
        <v>550</v>
      </c>
      <c r="G121" s="445" t="s">
        <v>550</v>
      </c>
      <c r="H121" s="166">
        <v>707.2</v>
      </c>
      <c r="I121" s="166">
        <f>'ГБ №1'!D120+БСМП!D120+ДГБ!D120+'ГП №1'!D120+'ГП №3'!D120+'Стом.'!D120+Роддом!D120+УЗО!D120</f>
        <v>0</v>
      </c>
      <c r="J121" s="166">
        <v>500</v>
      </c>
      <c r="K121" s="166">
        <v>207.2</v>
      </c>
      <c r="L121" s="166"/>
      <c r="M121" s="166">
        <v>707.2</v>
      </c>
      <c r="N121" s="166">
        <f>'ГБ №1'!H120+БСМП!H120+ДГБ!H120+'ГП №1'!H120+'ГП №3'!H120+'Стом.'!H120+Роддом!H120+УЗО!H120</f>
        <v>0</v>
      </c>
      <c r="O121" s="166">
        <v>500</v>
      </c>
      <c r="P121" s="166">
        <v>207.2</v>
      </c>
      <c r="Q121" s="166"/>
    </row>
    <row r="122" spans="1:17" s="197" customFormat="1" ht="25.5" hidden="1">
      <c r="A122" s="192">
        <v>1</v>
      </c>
      <c r="B122" s="193" t="s">
        <v>1059</v>
      </c>
      <c r="C122" s="445" t="s">
        <v>550</v>
      </c>
      <c r="D122" s="445" t="s">
        <v>550</v>
      </c>
      <c r="E122" s="445" t="s">
        <v>550</v>
      </c>
      <c r="F122" s="445" t="s">
        <v>550</v>
      </c>
      <c r="G122" s="445" t="s">
        <v>550</v>
      </c>
      <c r="H122" s="195">
        <f>'ГБ №1'!C121+БСМП!C121+ДГБ!C121+'ГП №1'!C121+'ГП №3'!C121+'Стом.'!C121+Роддом!C121+УЗО!C121</f>
        <v>706800</v>
      </c>
      <c r="I122" s="195">
        <f>'ГБ №1'!D121+БСМП!D121+ДГБ!D121+'ГП №1'!D121+'ГП №3'!D121+'Стом.'!D121+Роддом!D121+УЗО!D121</f>
        <v>0</v>
      </c>
      <c r="J122" s="195">
        <f>'ГБ №1'!E121+БСМП!E121+ДГБ!E121+'ГП №1'!E121+'ГП №3'!E121+'Стом.'!E121+Роддом!E121+УЗО!E121</f>
        <v>500000</v>
      </c>
      <c r="K122" s="195">
        <f>'ГБ №1'!F121+БСМП!F121+ДГБ!F121+'ГП №1'!F121+'ГП №3'!F121+'Стом.'!F121+Роддом!F121+УЗО!F121</f>
        <v>206800</v>
      </c>
      <c r="L122" s="195"/>
      <c r="M122" s="195">
        <f>'ГБ №1'!G121+БСМП!G121+ДГБ!G121+'ГП №1'!G121+'ГП №3'!G121+'Стом.'!G121+Роддом!G121+УЗО!G121</f>
        <v>706800</v>
      </c>
      <c r="N122" s="195">
        <f>'ГБ №1'!H121+БСМП!H121+ДГБ!H121+'ГП №1'!H121+'ГП №3'!H121+'Стом.'!H121+Роддом!H121+УЗО!H121</f>
        <v>0</v>
      </c>
      <c r="O122" s="195">
        <f>'ГБ №1'!I121+БСМП!I121+ДГБ!I121+'ГП №1'!I121+'ГП №3'!I121+'Стом.'!I121+Роддом!I121+УЗО!I121</f>
        <v>500000</v>
      </c>
      <c r="P122" s="195">
        <f>'ГБ №1'!J121+БСМП!J121+ДГБ!J121+'ГП №1'!J121+'ГП №3'!J121+'Стом.'!J121+Роддом!J121+УЗО!J121</f>
        <v>206800</v>
      </c>
      <c r="Q122" s="195"/>
    </row>
    <row r="123" spans="1:17" s="229" customFormat="1" ht="25.5" hidden="1">
      <c r="A123" s="227">
        <v>2</v>
      </c>
      <c r="B123" s="334" t="s">
        <v>1060</v>
      </c>
      <c r="C123" s="445" t="s">
        <v>550</v>
      </c>
      <c r="D123" s="445" t="s">
        <v>550</v>
      </c>
      <c r="E123" s="445" t="s">
        <v>550</v>
      </c>
      <c r="F123" s="445" t="s">
        <v>550</v>
      </c>
      <c r="G123" s="445" t="s">
        <v>550</v>
      </c>
      <c r="H123" s="167">
        <f>'ГБ №1'!C122+БСМП!C122+ДГБ!C122+'ГП №1'!C122+'ГП №3'!C122+'Стом.'!C122+Роддом!C122+УЗО!C122</f>
        <v>400</v>
      </c>
      <c r="I123" s="167">
        <f>'ГБ №1'!D122+БСМП!D122+ДГБ!D122+'ГП №1'!D122+'ГП №3'!D122+'Стом.'!D122+Роддом!D122+УЗО!D122</f>
        <v>0</v>
      </c>
      <c r="J123" s="167">
        <f>'ГБ №1'!E122+БСМП!E122+ДГБ!E122+'ГП №1'!E122+'ГП №3'!E122+'Стом.'!E122+Роддом!E122+УЗО!E122</f>
        <v>0</v>
      </c>
      <c r="K123" s="167">
        <f>'ГБ №1'!F122+БСМП!F122+ДГБ!F122+'ГП №1'!F122+'ГП №3'!F122+'Стом.'!F122+Роддом!F122+УЗО!F122</f>
        <v>400</v>
      </c>
      <c r="L123" s="167"/>
      <c r="M123" s="167">
        <f>'ГБ №1'!G122+БСМП!G122+ДГБ!G122+'ГП №1'!G122+'ГП №3'!G122+'Стом.'!G122+Роддом!G122+УЗО!G122</f>
        <v>400</v>
      </c>
      <c r="N123" s="167">
        <f>'ГБ №1'!H122+БСМП!H122+ДГБ!H122+'ГП №1'!H122+'ГП №3'!H122+'Стом.'!H122+Роддом!H122+УЗО!H122</f>
        <v>0</v>
      </c>
      <c r="O123" s="167">
        <f>'ГБ №1'!I122+БСМП!I122+ДГБ!I122+'ГП №1'!I122+'ГП №3'!I122+'Стом.'!I122+Роддом!I122+УЗО!I122</f>
        <v>0</v>
      </c>
      <c r="P123" s="167">
        <f>'ГБ №1'!J122+БСМП!J122+ДГБ!J122+'ГП №1'!J122+'ГП №3'!J122+'Стом.'!J122+Роддом!J122+УЗО!J122</f>
        <v>400</v>
      </c>
      <c r="Q123" s="167"/>
    </row>
    <row r="124" spans="1:17" s="229" customFormat="1" ht="78.75">
      <c r="A124" s="227"/>
      <c r="B124" s="447" t="s">
        <v>1056</v>
      </c>
      <c r="C124" s="445" t="s">
        <v>550</v>
      </c>
      <c r="D124" s="445" t="s">
        <v>550</v>
      </c>
      <c r="E124" s="445" t="s">
        <v>550</v>
      </c>
      <c r="F124" s="445" t="s">
        <v>550</v>
      </c>
      <c r="G124" s="445" t="s">
        <v>550</v>
      </c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</row>
    <row r="125" spans="1:17" s="201" customFormat="1" ht="38.25">
      <c r="A125" s="226"/>
      <c r="B125" s="253" t="s">
        <v>1022</v>
      </c>
      <c r="C125" s="445" t="s">
        <v>550</v>
      </c>
      <c r="D125" s="445" t="s">
        <v>550</v>
      </c>
      <c r="E125" s="445" t="s">
        <v>550</v>
      </c>
      <c r="F125" s="445" t="s">
        <v>550</v>
      </c>
      <c r="G125" s="445" t="s">
        <v>550</v>
      </c>
      <c r="H125" s="166">
        <v>1148.7</v>
      </c>
      <c r="I125" s="166">
        <f>'ГБ №1'!D124+БСМП!D124+ДГБ!D124+'ГП №1'!D124+'ГП №3'!D124+'Стом.'!D124+Роддом!D124+УЗО!D124</f>
        <v>0</v>
      </c>
      <c r="J125" s="166">
        <f>'ГБ №1'!E124+БСМП!E124+ДГБ!E124+'ГП №1'!E124+'ГП №3'!E124+'Стом.'!E124+Роддом!E124+УЗО!E124</f>
        <v>0</v>
      </c>
      <c r="K125" s="166">
        <v>1148.7</v>
      </c>
      <c r="L125" s="166"/>
      <c r="M125" s="166">
        <v>1136</v>
      </c>
      <c r="N125" s="166">
        <f>'ГБ №1'!H124+БСМП!H124+ДГБ!H124+'ГП №1'!H124+'ГП №3'!H124+'Стом.'!H124+Роддом!H124+УЗО!H124</f>
        <v>0</v>
      </c>
      <c r="O125" s="166">
        <f>'ГБ №1'!I124+БСМП!I124+ДГБ!I124+'ГП №1'!I124+'ГП №3'!I124+'Стом.'!I124+Роддом!I124+УЗО!I124</f>
        <v>0</v>
      </c>
      <c r="P125" s="166">
        <v>1136</v>
      </c>
      <c r="Q125" s="166"/>
    </row>
    <row r="126" spans="1:17" s="229" customFormat="1" ht="15.75" hidden="1">
      <c r="A126" s="227">
        <v>1</v>
      </c>
      <c r="B126" s="442" t="s">
        <v>944</v>
      </c>
      <c r="C126" s="443" t="s">
        <v>550</v>
      </c>
      <c r="D126" s="443" t="s">
        <v>550</v>
      </c>
      <c r="E126" s="443" t="s">
        <v>550</v>
      </c>
      <c r="F126" s="443" t="s">
        <v>550</v>
      </c>
      <c r="G126" s="443" t="s">
        <v>550</v>
      </c>
      <c r="H126" s="430">
        <f>'ГБ №1'!C125+БСМП!C125+ДГБ!C125+'ГП №1'!C125+'ГП №3'!C125+'Стом.'!C125+Роддом!C125+УЗО!C125</f>
        <v>138800</v>
      </c>
      <c r="I126" s="430">
        <f>'ГБ №1'!D125+БСМП!D125+ДГБ!D125+'ГП №1'!D125+'ГП №3'!D125+'Стом.'!D125+Роддом!D125+УЗО!D125</f>
        <v>0</v>
      </c>
      <c r="J126" s="430">
        <f>'ГБ №1'!E125+БСМП!E125+ДГБ!E125+'ГП №1'!E125+'ГП №3'!E125+'Стом.'!E125+Роддом!E125+УЗО!E125</f>
        <v>0</v>
      </c>
      <c r="K126" s="430">
        <f>'ГБ №1'!F125+БСМП!F125+ДГБ!F125+'ГП №1'!F125+'ГП №3'!F125+'Стом.'!F125+Роддом!F125+УЗО!F125</f>
        <v>138800</v>
      </c>
      <c r="L126" s="430"/>
      <c r="M126" s="430">
        <f>'ГБ №1'!G125+БСМП!G125+ДГБ!G125+'ГП №1'!G125+'ГП №3'!G125+'Стом.'!G125+Роддом!G125+УЗО!G125</f>
        <v>138676.6</v>
      </c>
      <c r="N126" s="430">
        <f>'ГБ №1'!H125+БСМП!H125+ДГБ!H125+'ГП №1'!H125+'ГП №3'!H125+'Стом.'!H125+Роддом!H125+УЗО!H125</f>
        <v>0</v>
      </c>
      <c r="O126" s="430">
        <f>'ГБ №1'!I125+БСМП!I125+ДГБ!I125+'ГП №1'!I125+'ГП №3'!I125+'Стом.'!I125+Роддом!I125+УЗО!I125</f>
        <v>0</v>
      </c>
      <c r="P126" s="430">
        <f>'ГБ №1'!J125+БСМП!J125+ДГБ!J125+'ГП №1'!J125+'ГП №3'!J125+'Стом.'!J125+Роддом!J125+УЗО!J125</f>
        <v>138676.6</v>
      </c>
      <c r="Q126" s="426"/>
    </row>
    <row r="127" spans="1:17" s="229" customFormat="1" ht="15.75" hidden="1">
      <c r="A127" s="227">
        <v>2</v>
      </c>
      <c r="B127" s="334" t="s">
        <v>946</v>
      </c>
      <c r="C127" s="438" t="s">
        <v>550</v>
      </c>
      <c r="D127" s="438" t="s">
        <v>550</v>
      </c>
      <c r="E127" s="438" t="s">
        <v>550</v>
      </c>
      <c r="F127" s="438" t="s">
        <v>550</v>
      </c>
      <c r="G127" s="438" t="s">
        <v>550</v>
      </c>
      <c r="H127" s="167">
        <f>'ГБ №1'!C126+БСМП!C126+ДГБ!C126+'ГП №1'!C126+'ГП №3'!C126+'Стом.'!C126+Роддом!C126+УЗО!C126</f>
        <v>260700</v>
      </c>
      <c r="I127" s="167">
        <f>'ГБ №1'!D126+БСМП!D126+ДГБ!D126+'ГП №1'!D126+'ГП №3'!D126+'Стом.'!D126+Роддом!D126+УЗО!D126</f>
        <v>0</v>
      </c>
      <c r="J127" s="167">
        <f>'ГБ №1'!E126+БСМП!E126+ДГБ!E126+'ГП №1'!E126+'ГП №3'!E126+'Стом.'!E126+Роддом!E126+УЗО!E126</f>
        <v>0</v>
      </c>
      <c r="K127" s="167">
        <f>'ГБ №1'!F126+БСМП!F126+ДГБ!F126+'ГП №1'!F126+'ГП №3'!F126+'Стом.'!F126+Роддом!F126+УЗО!F126</f>
        <v>260700</v>
      </c>
      <c r="L127" s="167"/>
      <c r="M127" s="167">
        <f>'ГБ №1'!G126+БСМП!G126+ДГБ!G126+'ГП №1'!G126+'ГП №3'!G126+'Стом.'!G126+Роддом!G126+УЗО!G126</f>
        <v>253753.4</v>
      </c>
      <c r="N127" s="167">
        <f>'ГБ №1'!H126+БСМП!H126+ДГБ!H126+'ГП №1'!H126+'ГП №3'!H126+'Стом.'!H126+Роддом!H126+УЗО!H126</f>
        <v>0</v>
      </c>
      <c r="O127" s="167">
        <f>'ГБ №1'!I126+БСМП!I126+ДГБ!I126+'ГП №1'!I126+'ГП №3'!I126+'Стом.'!I126+Роддом!I126+УЗО!I126</f>
        <v>0</v>
      </c>
      <c r="P127" s="167">
        <f>'ГБ №1'!J126+БСМП!J126+ДГБ!J126+'ГП №1'!J126+'ГП №3'!J126+'Стом.'!J126+Роддом!J126+УЗО!J126</f>
        <v>253753.4</v>
      </c>
      <c r="Q127" s="426"/>
    </row>
    <row r="128" spans="1:17" s="229" customFormat="1" ht="25.5" hidden="1">
      <c r="A128" s="227">
        <v>3</v>
      </c>
      <c r="B128" s="334" t="s">
        <v>945</v>
      </c>
      <c r="C128" s="438" t="s">
        <v>550</v>
      </c>
      <c r="D128" s="438" t="s">
        <v>550</v>
      </c>
      <c r="E128" s="438" t="s">
        <v>550</v>
      </c>
      <c r="F128" s="438" t="s">
        <v>550</v>
      </c>
      <c r="G128" s="438" t="s">
        <v>550</v>
      </c>
      <c r="H128" s="167">
        <f>'ГБ №1'!C127+БСМП!C127+ДГБ!C127+'ГП №1'!C127+'ГП №3'!C127+'Стом.'!C127+Роддом!C127+УЗО!C127</f>
        <v>177600</v>
      </c>
      <c r="I128" s="167">
        <f>'ГБ №1'!D127+БСМП!D127+ДГБ!D127+'ГП №1'!D127+'ГП №3'!D127+'Стом.'!D127+Роддом!D127+УЗО!D127</f>
        <v>0</v>
      </c>
      <c r="J128" s="167">
        <f>'ГБ №1'!E127+БСМП!E127+ДГБ!E127+'ГП №1'!E127+'ГП №3'!E127+'Стом.'!E127+Роддом!E127+УЗО!E127</f>
        <v>0</v>
      </c>
      <c r="K128" s="167">
        <f>'ГБ №1'!F127+БСМП!F127+ДГБ!F127+'ГП №1'!F127+'ГП №3'!F127+'Стом.'!F127+Роддом!F127+УЗО!F127</f>
        <v>177600</v>
      </c>
      <c r="L128" s="167"/>
      <c r="M128" s="167">
        <f>'ГБ №1'!G127+БСМП!G127+ДГБ!G127+'ГП №1'!G127+'ГП №3'!G127+'Стом.'!G127+Роддом!G127+УЗО!G127</f>
        <v>177535</v>
      </c>
      <c r="N128" s="167">
        <f>'ГБ №1'!H127+БСМП!H127+ДГБ!H127+'ГП №1'!H127+'ГП №3'!H127+'Стом.'!H127+Роддом!H127+УЗО!H127</f>
        <v>0</v>
      </c>
      <c r="O128" s="167">
        <f>'ГБ №1'!I127+БСМП!I127+ДГБ!I127+'ГП №1'!I127+'ГП №3'!I127+'Стом.'!I127+Роддом!I127+УЗО!I127</f>
        <v>0</v>
      </c>
      <c r="P128" s="167">
        <f>'ГБ №1'!J127+БСМП!J127+ДГБ!J127+'ГП №1'!J127+'ГП №3'!J127+'Стом.'!J127+Роддом!J127+УЗО!J127</f>
        <v>177535</v>
      </c>
      <c r="Q128" s="426"/>
    </row>
    <row r="129" spans="1:17" s="229" customFormat="1" ht="15.75" hidden="1">
      <c r="A129" s="227">
        <v>4</v>
      </c>
      <c r="B129" s="334" t="s">
        <v>948</v>
      </c>
      <c r="C129" s="438" t="s">
        <v>550</v>
      </c>
      <c r="D129" s="438" t="s">
        <v>550</v>
      </c>
      <c r="E129" s="438" t="s">
        <v>550</v>
      </c>
      <c r="F129" s="438" t="s">
        <v>550</v>
      </c>
      <c r="G129" s="438" t="s">
        <v>550</v>
      </c>
      <c r="H129" s="167">
        <f>'ГБ №1'!C128+БСМП!C128+ДГБ!C128+'ГП №1'!C128+'ГП №3'!C128+'Стом.'!C128+Роддом!C128+УЗО!C128</f>
        <v>229200</v>
      </c>
      <c r="I129" s="167">
        <f>'ГБ №1'!D128+БСМП!D128+ДГБ!D128+'ГП №1'!D128+'ГП №3'!D128+'Стом.'!D128+Роддом!D128+УЗО!D128</f>
        <v>0</v>
      </c>
      <c r="J129" s="167">
        <f>'ГБ №1'!E128+БСМП!E128+ДГБ!E128+'ГП №1'!E128+'ГП №3'!E128+'Стом.'!E128+Роддом!E128+УЗО!E128</f>
        <v>0</v>
      </c>
      <c r="K129" s="167">
        <f>'ГБ №1'!F128+БСМП!F128+ДГБ!F128+'ГП №1'!F128+'ГП №3'!F128+'Стом.'!F128+Роддом!F128+УЗО!F128</f>
        <v>229200</v>
      </c>
      <c r="L129" s="167"/>
      <c r="M129" s="167">
        <f>'ГБ №1'!G128+БСМП!G128+ДГБ!G128+'ГП №1'!G128+'ГП №3'!G128+'Стом.'!G128+Роддом!G128+УЗО!G128</f>
        <v>228449.6</v>
      </c>
      <c r="N129" s="167">
        <f>'ГБ №1'!H128+БСМП!H128+ДГБ!H128+'ГП №1'!H128+'ГП №3'!H128+'Стом.'!H128+Роддом!H128+УЗО!H128</f>
        <v>0</v>
      </c>
      <c r="O129" s="167">
        <f>'ГБ №1'!I128+БСМП!I128+ДГБ!I128+'ГП №1'!I128+'ГП №3'!I128+'Стом.'!I128+Роддом!I128+УЗО!I128</f>
        <v>0</v>
      </c>
      <c r="P129" s="167">
        <f>'ГБ №1'!J128+БСМП!J128+ДГБ!J128+'ГП №1'!J128+'ГП №3'!J128+'Стом.'!J128+Роддом!J128+УЗО!J128</f>
        <v>228449.6</v>
      </c>
      <c r="Q129" s="426"/>
    </row>
    <row r="130" spans="1:17" s="229" customFormat="1" ht="15.75" hidden="1">
      <c r="A130" s="227">
        <v>5</v>
      </c>
      <c r="B130" s="334" t="s">
        <v>975</v>
      </c>
      <c r="C130" s="438" t="s">
        <v>550</v>
      </c>
      <c r="D130" s="438" t="s">
        <v>550</v>
      </c>
      <c r="E130" s="438" t="s">
        <v>550</v>
      </c>
      <c r="F130" s="438" t="s">
        <v>550</v>
      </c>
      <c r="G130" s="438" t="s">
        <v>550</v>
      </c>
      <c r="H130" s="167">
        <f>'ГБ №1'!C129+БСМП!C129+ДГБ!C129+'ГП №1'!C129+'ГП №3'!C129+'Стом.'!C129+Роддом!C129+УЗО!C129</f>
        <v>201500</v>
      </c>
      <c r="I130" s="167">
        <f>'ГБ №1'!D129+БСМП!D129+ДГБ!D129+'ГП №1'!D129+'ГП №3'!D129+'Стом.'!D129+Роддом!D129+УЗО!D129</f>
        <v>0</v>
      </c>
      <c r="J130" s="167">
        <f>'ГБ №1'!E129+БСМП!E129+ДГБ!E129+'ГП №1'!E129+'ГП №3'!E129+'Стом.'!E129+Роддом!E129+УЗО!E129</f>
        <v>0</v>
      </c>
      <c r="K130" s="167">
        <f>'ГБ №1'!F129+БСМП!F129+ДГБ!F129+'ГП №1'!F129+'ГП №3'!F129+'Стом.'!F129+Роддом!F129+УЗО!F129</f>
        <v>201500</v>
      </c>
      <c r="L130" s="167"/>
      <c r="M130" s="167">
        <f>'ГБ №1'!G129+БСМП!G129+ДГБ!G129+'ГП №1'!G129+'ГП №3'!G129+'Стом.'!G129+Роддом!G129+УЗО!G129</f>
        <v>197100</v>
      </c>
      <c r="N130" s="167">
        <f>'ГБ №1'!H129+БСМП!H129+ДГБ!H129+'ГП №1'!H129+'ГП №3'!H129+'Стом.'!H129+Роддом!H129+УЗО!H129</f>
        <v>0</v>
      </c>
      <c r="O130" s="167">
        <f>'ГБ №1'!I129+БСМП!I129+ДГБ!I129+'ГП №1'!I129+'ГП №3'!I129+'Стом.'!I129+Роддом!I129+УЗО!I129</f>
        <v>0</v>
      </c>
      <c r="P130" s="167">
        <f>'ГБ №1'!J129+БСМП!J129+ДГБ!J129+'ГП №1'!J129+'ГП №3'!J129+'Стом.'!J129+Роддом!J129+УЗО!J129</f>
        <v>197100</v>
      </c>
      <c r="Q130" s="426"/>
    </row>
    <row r="131" spans="1:17" s="229" customFormat="1" ht="15.75" hidden="1">
      <c r="A131" s="227">
        <v>6</v>
      </c>
      <c r="B131" s="334" t="s">
        <v>1021</v>
      </c>
      <c r="C131" s="438" t="s">
        <v>550</v>
      </c>
      <c r="D131" s="438" t="s">
        <v>550</v>
      </c>
      <c r="E131" s="438" t="s">
        <v>550</v>
      </c>
      <c r="F131" s="438" t="s">
        <v>550</v>
      </c>
      <c r="G131" s="438" t="s">
        <v>550</v>
      </c>
      <c r="H131" s="167">
        <f>'ГБ №1'!C130+БСМП!C130+ДГБ!C130+'ГП №1'!C130+'ГП №3'!C130+'Стом.'!C130+Роддом!C130+УЗО!C130</f>
        <v>140900</v>
      </c>
      <c r="I131" s="167">
        <f>'ГБ №1'!D130+БСМП!D130+ДГБ!D130+'ГП №1'!D130+'ГП №3'!D130+'Стом.'!D130+Роддом!D130+УЗО!D130</f>
        <v>0</v>
      </c>
      <c r="J131" s="167">
        <f>'ГБ №1'!E130+БСМП!E130+ДГБ!E130+'ГП №1'!E130+'ГП №3'!E130+'Стом.'!E130+Роддом!E130+УЗО!E130</f>
        <v>0</v>
      </c>
      <c r="K131" s="167">
        <f>'ГБ №1'!F130+БСМП!F130+ДГБ!F130+'ГП №1'!F130+'ГП №3'!F130+'Стом.'!F130+Роддом!F130+УЗО!F130</f>
        <v>140900</v>
      </c>
      <c r="L131" s="167"/>
      <c r="M131" s="167">
        <f>'ГБ №1'!G130+БСМП!G130+ДГБ!G130+'ГП №1'!G130+'ГП №3'!G130+'Стом.'!G130+Роддом!G130+УЗО!G130</f>
        <v>140450</v>
      </c>
      <c r="N131" s="167">
        <f>'ГБ №1'!H130+БСМП!H130+ДГБ!H130+'ГП №1'!H130+'ГП №3'!H130+'Стом.'!H130+Роддом!H130+УЗО!H130</f>
        <v>0</v>
      </c>
      <c r="O131" s="167">
        <f>'ГБ №1'!I130+БСМП!I130+ДГБ!I130+'ГП №1'!I130+'ГП №3'!I130+'Стом.'!I130+Роддом!I130+УЗО!I130</f>
        <v>0</v>
      </c>
      <c r="P131" s="167">
        <f>'ГБ №1'!J130+БСМП!J130+ДГБ!J130+'ГП №1'!J130+'ГП №3'!J130+'Стом.'!J130+Роддом!J130+УЗО!J130</f>
        <v>140450</v>
      </c>
      <c r="Q131" s="426"/>
    </row>
    <row r="132" spans="1:17" s="158" customFormat="1" ht="15.75" hidden="1">
      <c r="A132" s="164"/>
      <c r="B132" s="164" t="s">
        <v>973</v>
      </c>
      <c r="C132" s="438" t="s">
        <v>550</v>
      </c>
      <c r="D132" s="438" t="s">
        <v>550</v>
      </c>
      <c r="E132" s="438" t="s">
        <v>550</v>
      </c>
      <c r="F132" s="438" t="s">
        <v>550</v>
      </c>
      <c r="G132" s="438" t="s">
        <v>550</v>
      </c>
      <c r="H132" s="166">
        <v>640014.8</v>
      </c>
      <c r="I132" s="166">
        <v>9428.9</v>
      </c>
      <c r="J132" s="166">
        <v>387229.2</v>
      </c>
      <c r="K132" s="166">
        <v>243356.7</v>
      </c>
      <c r="L132" s="166"/>
      <c r="M132" s="166">
        <v>441164.6</v>
      </c>
      <c r="N132" s="166">
        <v>9049.6</v>
      </c>
      <c r="O132" s="166">
        <v>189254.9</v>
      </c>
      <c r="P132" s="166">
        <v>242860.1</v>
      </c>
      <c r="Q132" s="425"/>
    </row>
    <row r="133" spans="8:17" s="202" customFormat="1" ht="12.75">
      <c r="H133" s="173">
        <v>667387500</v>
      </c>
      <c r="I133" s="202">
        <v>9428900</v>
      </c>
      <c r="J133" s="202">
        <v>405472600</v>
      </c>
      <c r="K133" s="203">
        <v>252486000</v>
      </c>
      <c r="L133" s="203"/>
      <c r="N133" s="202">
        <v>3783998.62</v>
      </c>
      <c r="O133" s="231"/>
      <c r="P133" s="231"/>
      <c r="Q133" s="231"/>
    </row>
    <row r="134" spans="8:17" s="202" customFormat="1" ht="12.75">
      <c r="H134" s="204">
        <f>H133-H132</f>
        <v>666747485.2</v>
      </c>
      <c r="I134" s="204">
        <f>I133-I132</f>
        <v>9419471.1</v>
      </c>
      <c r="J134" s="204">
        <f>J133-J132</f>
        <v>405085370.8</v>
      </c>
      <c r="K134" s="203">
        <f>K133-K132</f>
        <v>252242643.3</v>
      </c>
      <c r="L134" s="203"/>
      <c r="M134" s="204"/>
      <c r="N134" s="204"/>
      <c r="O134" s="204"/>
      <c r="P134" s="204"/>
      <c r="Q134" s="204"/>
    </row>
    <row r="135" spans="8:12" s="202" customFormat="1" ht="12.75">
      <c r="H135" s="173"/>
      <c r="K135" s="203"/>
      <c r="L135" s="203"/>
    </row>
    <row r="136" spans="2:12" ht="16.5">
      <c r="B136" s="328" t="s">
        <v>983</v>
      </c>
      <c r="C136" s="328"/>
      <c r="D136" s="328"/>
      <c r="E136" s="328"/>
      <c r="F136" s="328"/>
      <c r="G136" s="328"/>
      <c r="H136" s="329"/>
      <c r="I136" s="329" t="s">
        <v>954</v>
      </c>
      <c r="J136" s="328" t="s">
        <v>909</v>
      </c>
      <c r="K136" s="174"/>
      <c r="L136" s="174"/>
    </row>
    <row r="137" spans="2:10" ht="16.5">
      <c r="B137" s="328"/>
      <c r="C137" s="328"/>
      <c r="D137" s="328"/>
      <c r="E137" s="328"/>
      <c r="F137" s="328"/>
      <c r="G137" s="328"/>
      <c r="H137" s="328"/>
      <c r="I137" s="328"/>
      <c r="J137" s="328"/>
    </row>
    <row r="138" spans="2:10" ht="16.5">
      <c r="B138" s="328" t="s">
        <v>910</v>
      </c>
      <c r="C138" s="328"/>
      <c r="D138" s="328"/>
      <c r="E138" s="328"/>
      <c r="F138" s="328"/>
      <c r="G138" s="328"/>
      <c r="H138" s="329"/>
      <c r="I138" s="329"/>
      <c r="J138" s="328" t="s">
        <v>911</v>
      </c>
    </row>
    <row r="139" spans="2:10" ht="16.5">
      <c r="B139" s="328"/>
      <c r="C139" s="328"/>
      <c r="D139" s="328"/>
      <c r="E139" s="328"/>
      <c r="F139" s="328"/>
      <c r="G139" s="328"/>
      <c r="H139" s="328"/>
      <c r="I139" s="328"/>
      <c r="J139" s="328"/>
    </row>
    <row r="140" spans="2:10" ht="16.5">
      <c r="B140" s="328" t="s">
        <v>984</v>
      </c>
      <c r="C140" s="328"/>
      <c r="D140" s="328"/>
      <c r="E140" s="328"/>
      <c r="F140" s="328"/>
      <c r="G140" s="328"/>
      <c r="H140" s="329"/>
      <c r="I140" s="329"/>
      <c r="J140" s="328" t="s">
        <v>985</v>
      </c>
    </row>
    <row r="141" spans="2:10" ht="16.5">
      <c r="B141" s="328"/>
      <c r="C141" s="328"/>
      <c r="D141" s="328"/>
      <c r="E141" s="328"/>
      <c r="F141" s="328"/>
      <c r="G141" s="328"/>
      <c r="H141" s="328"/>
      <c r="I141" s="328"/>
      <c r="J141" s="328"/>
    </row>
    <row r="142" spans="2:7" ht="16.5">
      <c r="B142" s="328" t="s">
        <v>1006</v>
      </c>
      <c r="C142" s="328"/>
      <c r="D142" s="328"/>
      <c r="E142" s="328"/>
      <c r="F142" s="328"/>
      <c r="G142" s="328"/>
    </row>
    <row r="144" spans="2:7" ht="16.5">
      <c r="B144" s="328" t="s">
        <v>1007</v>
      </c>
      <c r="C144" s="328"/>
      <c r="D144" s="328"/>
      <c r="E144" s="328"/>
      <c r="F144" s="328"/>
      <c r="G144" s="328"/>
    </row>
    <row r="145" spans="2:10" ht="16.5">
      <c r="B145" s="328" t="s">
        <v>1008</v>
      </c>
      <c r="C145" s="328"/>
      <c r="D145" s="328"/>
      <c r="E145" s="328"/>
      <c r="F145" s="328"/>
      <c r="G145" s="328"/>
      <c r="H145" s="178"/>
      <c r="I145" s="178"/>
      <c r="J145" s="328" t="s">
        <v>1009</v>
      </c>
    </row>
  </sheetData>
  <sheetProtection/>
  <mergeCells count="19">
    <mergeCell ref="A2:P2"/>
    <mergeCell ref="A3:P3"/>
    <mergeCell ref="A4:P4"/>
    <mergeCell ref="A5:P5"/>
    <mergeCell ref="A7:A9"/>
    <mergeCell ref="B7:B9"/>
    <mergeCell ref="C7:G7"/>
    <mergeCell ref="H7:L7"/>
    <mergeCell ref="M7:Q7"/>
    <mergeCell ref="C8:C9"/>
    <mergeCell ref="A41:A47"/>
    <mergeCell ref="B56:P56"/>
    <mergeCell ref="B64:P64"/>
    <mergeCell ref="D8:G8"/>
    <mergeCell ref="H8:H9"/>
    <mergeCell ref="I8:L8"/>
    <mergeCell ref="M8:M9"/>
    <mergeCell ref="N8:Q8"/>
    <mergeCell ref="B11:P11"/>
  </mergeCells>
  <printOptions/>
  <pageMargins left="0.5118110236220472" right="0.2755905511811024" top="0.46" bottom="0.38" header="0.2362204724409449" footer="0.15748031496062992"/>
  <pageSetup fitToHeight="2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4"/>
  <sheetViews>
    <sheetView zoomScalePageLayoutView="0" workbookViewId="0" topLeftCell="A1">
      <selection activeCell="D135" sqref="D135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5" width="15.625" style="0" customWidth="1"/>
    <col min="6" max="6" width="15.625" style="157" customWidth="1"/>
    <col min="7" max="10" width="15.625" style="0" customWidth="1"/>
  </cols>
  <sheetData>
    <row r="1" ht="15" customHeight="1"/>
    <row r="2" spans="1:10" ht="15" customHeight="1">
      <c r="A2" s="528" t="s">
        <v>1081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5.75">
      <c r="A3" s="528" t="s">
        <v>1082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5.75">
      <c r="A4" s="529" t="s">
        <v>976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1:10" ht="15.75">
      <c r="A5" s="423"/>
      <c r="B5" s="423"/>
      <c r="C5" s="423"/>
      <c r="D5" s="423"/>
      <c r="E5" s="423"/>
      <c r="F5" s="423"/>
      <c r="G5" s="423"/>
      <c r="H5" s="423"/>
      <c r="I5" s="423"/>
      <c r="J5" s="423"/>
    </row>
    <row r="6" spans="1:10" ht="33.75" customHeight="1">
      <c r="A6" s="511"/>
      <c r="B6" s="515" t="s">
        <v>1083</v>
      </c>
      <c r="C6" s="515">
        <v>2010</v>
      </c>
      <c r="D6" s="515"/>
      <c r="E6" s="515"/>
      <c r="F6" s="515"/>
      <c r="G6" s="515">
        <v>2011</v>
      </c>
      <c r="H6" s="515"/>
      <c r="I6" s="515"/>
      <c r="J6" s="515"/>
    </row>
    <row r="7" spans="1:10" ht="89.25">
      <c r="A7" s="511"/>
      <c r="B7" s="515"/>
      <c r="C7" s="422" t="s">
        <v>1084</v>
      </c>
      <c r="D7" s="422" t="s">
        <v>1085</v>
      </c>
      <c r="E7" s="422" t="s">
        <v>1086</v>
      </c>
      <c r="F7" s="422" t="s">
        <v>1087</v>
      </c>
      <c r="G7" s="422" t="s">
        <v>1084</v>
      </c>
      <c r="H7" s="422" t="s">
        <v>1085</v>
      </c>
      <c r="I7" s="422" t="s">
        <v>1086</v>
      </c>
      <c r="J7" s="422" t="s">
        <v>1087</v>
      </c>
    </row>
    <row r="8" spans="1:10" ht="12.75">
      <c r="A8" s="161">
        <v>1</v>
      </c>
      <c r="B8" s="161">
        <v>2</v>
      </c>
      <c r="C8" s="161">
        <v>8</v>
      </c>
      <c r="D8" s="161">
        <v>9</v>
      </c>
      <c r="E8" s="161">
        <v>10</v>
      </c>
      <c r="F8" s="162">
        <v>11</v>
      </c>
      <c r="G8" s="161">
        <v>13</v>
      </c>
      <c r="H8" s="161">
        <v>14</v>
      </c>
      <c r="I8" s="161">
        <v>15</v>
      </c>
      <c r="J8" s="161">
        <v>16</v>
      </c>
    </row>
    <row r="9" spans="1:10" ht="30" customHeight="1">
      <c r="A9" s="161"/>
      <c r="B9" s="525" t="s">
        <v>1041</v>
      </c>
      <c r="C9" s="525"/>
      <c r="D9" s="525"/>
      <c r="E9" s="525"/>
      <c r="F9" s="525"/>
      <c r="G9" s="525"/>
      <c r="H9" s="525"/>
      <c r="I9" s="525"/>
      <c r="J9" s="525"/>
    </row>
    <row r="10" spans="1:10" ht="29.25" customHeight="1">
      <c r="A10" s="161"/>
      <c r="B10" s="441" t="s">
        <v>1070</v>
      </c>
      <c r="C10" s="165">
        <f>C11+C23+C29+C38+C53</f>
        <v>178945620</v>
      </c>
      <c r="D10" s="165">
        <f>D11+D23+D29+D38+D53</f>
        <v>177892351.45999998</v>
      </c>
      <c r="E10" s="165"/>
      <c r="F10" s="165"/>
      <c r="G10" s="165">
        <v>208294900</v>
      </c>
      <c r="H10" s="165">
        <v>207537955.59</v>
      </c>
      <c r="I10" s="165"/>
      <c r="J10" s="165"/>
    </row>
    <row r="11" spans="1:10" s="158" customFormat="1" ht="89.25">
      <c r="A11" s="163" t="s">
        <v>922</v>
      </c>
      <c r="B11" s="164" t="s">
        <v>1088</v>
      </c>
      <c r="C11" s="165">
        <f>143163573</f>
        <v>143163573</v>
      </c>
      <c r="D11" s="165">
        <f>142962836.75</f>
        <v>142962836.75</v>
      </c>
      <c r="E11" s="165"/>
      <c r="F11" s="165"/>
      <c r="G11" s="165">
        <v>174789200</v>
      </c>
      <c r="H11" s="165">
        <v>174649793.09</v>
      </c>
      <c r="I11" s="165"/>
      <c r="J11" s="165"/>
    </row>
    <row r="12" spans="1:10" s="170" customFormat="1" ht="25.5" hidden="1">
      <c r="A12" s="227" t="s">
        <v>924</v>
      </c>
      <c r="B12" s="252" t="s">
        <v>1066</v>
      </c>
      <c r="C12" s="228">
        <v>69427173</v>
      </c>
      <c r="D12" s="228">
        <v>69286055.24</v>
      </c>
      <c r="E12" s="228"/>
      <c r="F12" s="228"/>
      <c r="G12" s="228"/>
      <c r="H12" s="228"/>
      <c r="I12" s="228"/>
      <c r="J12" s="228"/>
    </row>
    <row r="13" spans="1:10" s="170" customFormat="1" ht="25.5" hidden="1">
      <c r="A13" s="227" t="s">
        <v>1067</v>
      </c>
      <c r="B13" s="252" t="s">
        <v>1068</v>
      </c>
      <c r="C13" s="228"/>
      <c r="D13" s="228"/>
      <c r="E13" s="228"/>
      <c r="F13" s="228"/>
      <c r="G13" s="228"/>
      <c r="H13" s="228"/>
      <c r="I13" s="228"/>
      <c r="J13" s="228"/>
    </row>
    <row r="14" spans="1:10" s="196" customFormat="1" ht="12.75" hidden="1">
      <c r="A14" s="192" t="s">
        <v>1069</v>
      </c>
      <c r="B14" s="239" t="s">
        <v>968</v>
      </c>
      <c r="C14" s="228"/>
      <c r="D14" s="194"/>
      <c r="E14" s="194"/>
      <c r="F14" s="194"/>
      <c r="G14" s="194"/>
      <c r="H14" s="194"/>
      <c r="I14" s="194"/>
      <c r="J14" s="228"/>
    </row>
    <row r="15" spans="1:10" s="170" customFormat="1" ht="12.75" hidden="1">
      <c r="A15" s="422" t="s">
        <v>925</v>
      </c>
      <c r="B15" s="238" t="s">
        <v>926</v>
      </c>
      <c r="C15" s="228">
        <v>4310000</v>
      </c>
      <c r="D15" s="169">
        <v>4309900</v>
      </c>
      <c r="E15" s="169"/>
      <c r="F15" s="169"/>
      <c r="G15" s="169"/>
      <c r="H15" s="169"/>
      <c r="I15" s="169"/>
      <c r="J15" s="228"/>
    </row>
    <row r="16" spans="1:10" s="170" customFormat="1" ht="12.75" hidden="1">
      <c r="A16" s="422" t="s">
        <v>927</v>
      </c>
      <c r="B16" s="238" t="s">
        <v>957</v>
      </c>
      <c r="C16" s="228">
        <v>55846800</v>
      </c>
      <c r="D16" s="169">
        <v>55791684.39</v>
      </c>
      <c r="E16" s="169"/>
      <c r="F16" s="169"/>
      <c r="G16" s="169"/>
      <c r="H16" s="169"/>
      <c r="I16" s="169"/>
      <c r="J16" s="228"/>
    </row>
    <row r="17" spans="1:10" s="183" customFormat="1" ht="12.75" hidden="1">
      <c r="A17" s="184" t="s">
        <v>955</v>
      </c>
      <c r="B17" s="185" t="s">
        <v>959</v>
      </c>
      <c r="C17" s="228"/>
      <c r="D17" s="169"/>
      <c r="E17" s="169"/>
      <c r="F17" s="169"/>
      <c r="G17" s="169"/>
      <c r="H17" s="169"/>
      <c r="I17" s="169"/>
      <c r="J17" s="228"/>
    </row>
    <row r="18" spans="1:10" s="190" customFormat="1" ht="12.75" hidden="1">
      <c r="A18" s="187" t="s">
        <v>956</v>
      </c>
      <c r="B18" s="239" t="s">
        <v>968</v>
      </c>
      <c r="C18" s="228"/>
      <c r="D18" s="194"/>
      <c r="E18" s="194"/>
      <c r="F18" s="194"/>
      <c r="G18" s="194"/>
      <c r="H18" s="194"/>
      <c r="I18" s="194"/>
      <c r="J18" s="228"/>
    </row>
    <row r="19" spans="1:10" s="170" customFormat="1" ht="25.5" hidden="1">
      <c r="A19" s="422" t="s">
        <v>928</v>
      </c>
      <c r="B19" s="238" t="s">
        <v>1023</v>
      </c>
      <c r="C19" s="228">
        <v>13579600</v>
      </c>
      <c r="D19" s="169">
        <v>13575197.12</v>
      </c>
      <c r="E19" s="169"/>
      <c r="F19" s="169"/>
      <c r="G19" s="169"/>
      <c r="H19" s="169"/>
      <c r="I19" s="169"/>
      <c r="J19" s="228"/>
    </row>
    <row r="20" spans="1:10" s="170" customFormat="1" ht="25.5" hidden="1">
      <c r="A20" s="422" t="s">
        <v>929</v>
      </c>
      <c r="B20" s="240" t="s">
        <v>960</v>
      </c>
      <c r="C20" s="228"/>
      <c r="D20" s="169"/>
      <c r="E20" s="169"/>
      <c r="F20" s="169"/>
      <c r="G20" s="169"/>
      <c r="H20" s="169"/>
      <c r="I20" s="169"/>
      <c r="J20" s="228"/>
    </row>
    <row r="21" spans="1:10" s="183" customFormat="1" ht="25.5" hidden="1">
      <c r="A21" s="179" t="s">
        <v>961</v>
      </c>
      <c r="B21" s="241" t="s">
        <v>958</v>
      </c>
      <c r="C21" s="169"/>
      <c r="D21" s="169"/>
      <c r="E21" s="169"/>
      <c r="F21" s="169"/>
      <c r="G21" s="169"/>
      <c r="H21" s="169"/>
      <c r="I21" s="169"/>
      <c r="J21" s="169"/>
    </row>
    <row r="22" spans="1:10" s="190" customFormat="1" ht="12.75" hidden="1">
      <c r="A22" s="187" t="s">
        <v>962</v>
      </c>
      <c r="B22" s="242" t="s">
        <v>968</v>
      </c>
      <c r="C22" s="194"/>
      <c r="D22" s="194"/>
      <c r="E22" s="194"/>
      <c r="F22" s="194"/>
      <c r="G22" s="194"/>
      <c r="H22" s="194"/>
      <c r="I22" s="194"/>
      <c r="J22" s="194"/>
    </row>
    <row r="23" spans="1:10" s="158" customFormat="1" ht="25.5">
      <c r="A23" s="163" t="s">
        <v>930</v>
      </c>
      <c r="B23" s="243" t="s">
        <v>1089</v>
      </c>
      <c r="C23" s="165">
        <v>1440000</v>
      </c>
      <c r="D23" s="165">
        <v>1438536.63</v>
      </c>
      <c r="E23" s="165"/>
      <c r="F23" s="165"/>
      <c r="G23" s="165">
        <v>2127300</v>
      </c>
      <c r="H23" s="165">
        <v>2126848.12</v>
      </c>
      <c r="I23" s="165"/>
      <c r="J23" s="165"/>
    </row>
    <row r="24" spans="1:10" s="170" customFormat="1" ht="76.5" hidden="1">
      <c r="A24" s="422" t="s">
        <v>932</v>
      </c>
      <c r="B24" s="240" t="s">
        <v>934</v>
      </c>
      <c r="C24" s="169">
        <v>1345700</v>
      </c>
      <c r="D24" s="169">
        <v>1344316.23</v>
      </c>
      <c r="E24" s="169"/>
      <c r="F24" s="169"/>
      <c r="G24" s="169"/>
      <c r="H24" s="169"/>
      <c r="I24" s="169"/>
      <c r="J24" s="169"/>
    </row>
    <row r="25" spans="1:10" s="170" customFormat="1" ht="12.75" hidden="1">
      <c r="A25" s="422" t="s">
        <v>933</v>
      </c>
      <c r="B25" s="240" t="s">
        <v>963</v>
      </c>
      <c r="C25" s="169"/>
      <c r="D25" s="169"/>
      <c r="E25" s="169"/>
      <c r="F25" s="169"/>
      <c r="G25" s="169"/>
      <c r="H25" s="169"/>
      <c r="I25" s="169"/>
      <c r="J25" s="169"/>
    </row>
    <row r="26" spans="1:10" s="190" customFormat="1" ht="12.75" hidden="1">
      <c r="A26" s="187" t="s">
        <v>1024</v>
      </c>
      <c r="B26" s="242" t="s">
        <v>968</v>
      </c>
      <c r="C26" s="169"/>
      <c r="D26" s="323"/>
      <c r="E26" s="323"/>
      <c r="F26" s="323"/>
      <c r="G26" s="323"/>
      <c r="H26" s="323"/>
      <c r="I26" s="323"/>
      <c r="J26" s="169"/>
    </row>
    <row r="27" spans="1:10" s="170" customFormat="1" ht="51" hidden="1">
      <c r="A27" s="422" t="s">
        <v>935</v>
      </c>
      <c r="B27" s="240" t="s">
        <v>936</v>
      </c>
      <c r="C27" s="169"/>
      <c r="D27" s="169"/>
      <c r="E27" s="169"/>
      <c r="F27" s="169"/>
      <c r="G27" s="169"/>
      <c r="H27" s="169"/>
      <c r="I27" s="169"/>
      <c r="J27" s="169"/>
    </row>
    <row r="28" spans="1:10" s="170" customFormat="1" ht="12.75" hidden="1">
      <c r="A28" s="422" t="s">
        <v>1025</v>
      </c>
      <c r="B28" s="240" t="s">
        <v>937</v>
      </c>
      <c r="C28" s="169"/>
      <c r="D28" s="169"/>
      <c r="E28" s="169"/>
      <c r="F28" s="169"/>
      <c r="G28" s="169"/>
      <c r="H28" s="169"/>
      <c r="I28" s="169"/>
      <c r="J28" s="169"/>
    </row>
    <row r="29" spans="1:10" s="158" customFormat="1" ht="26.25">
      <c r="A29" s="171">
        <v>3</v>
      </c>
      <c r="B29" s="432" t="s">
        <v>1090</v>
      </c>
      <c r="C29" s="165">
        <f>987100+8564200</f>
        <v>9551300</v>
      </c>
      <c r="D29" s="165">
        <f>972641.95+8384709.5</f>
        <v>9357351.45</v>
      </c>
      <c r="E29" s="165"/>
      <c r="F29" s="165"/>
      <c r="G29" s="165">
        <v>16144700</v>
      </c>
      <c r="H29" s="165">
        <v>15601639.06</v>
      </c>
      <c r="I29" s="165"/>
      <c r="J29" s="165"/>
    </row>
    <row r="30" spans="1:10" s="170" customFormat="1" ht="25.5" hidden="1">
      <c r="A30" s="422" t="s">
        <v>1026</v>
      </c>
      <c r="B30" s="246" t="s">
        <v>939</v>
      </c>
      <c r="C30" s="169"/>
      <c r="D30" s="169"/>
      <c r="E30" s="169"/>
      <c r="F30" s="169"/>
      <c r="G30" s="169"/>
      <c r="H30" s="169"/>
      <c r="I30" s="169"/>
      <c r="J30" s="169"/>
    </row>
    <row r="31" spans="1:10" s="183" customFormat="1" ht="25.5" hidden="1">
      <c r="A31" s="179" t="s">
        <v>1027</v>
      </c>
      <c r="B31" s="241" t="s">
        <v>940</v>
      </c>
      <c r="C31" s="169"/>
      <c r="D31" s="169"/>
      <c r="E31" s="169"/>
      <c r="F31" s="169"/>
      <c r="G31" s="169"/>
      <c r="H31" s="169"/>
      <c r="I31" s="169"/>
      <c r="J31" s="169"/>
    </row>
    <row r="32" spans="1:10" s="183" customFormat="1" ht="25.5" hidden="1">
      <c r="A32" s="179" t="s">
        <v>1028</v>
      </c>
      <c r="B32" s="241" t="s">
        <v>941</v>
      </c>
      <c r="C32" s="169"/>
      <c r="D32" s="169"/>
      <c r="E32" s="169"/>
      <c r="F32" s="169"/>
      <c r="G32" s="169"/>
      <c r="H32" s="169"/>
      <c r="I32" s="169"/>
      <c r="J32" s="169"/>
    </row>
    <row r="33" spans="1:10" s="170" customFormat="1" ht="25.5" hidden="1">
      <c r="A33" s="422" t="s">
        <v>1029</v>
      </c>
      <c r="B33" s="240" t="s">
        <v>964</v>
      </c>
      <c r="C33" s="169"/>
      <c r="D33" s="169"/>
      <c r="E33" s="169"/>
      <c r="F33" s="169"/>
      <c r="G33" s="169"/>
      <c r="H33" s="169"/>
      <c r="I33" s="169"/>
      <c r="J33" s="169"/>
    </row>
    <row r="34" spans="1:10" s="170" customFormat="1" ht="38.25" hidden="1">
      <c r="A34" s="422" t="s">
        <v>1030</v>
      </c>
      <c r="B34" s="240" t="s">
        <v>965</v>
      </c>
      <c r="C34" s="169"/>
      <c r="D34" s="169"/>
      <c r="E34" s="169"/>
      <c r="F34" s="169"/>
      <c r="G34" s="169"/>
      <c r="H34" s="169"/>
      <c r="I34" s="169"/>
      <c r="J34" s="169"/>
    </row>
    <row r="35" spans="1:10" s="170" customFormat="1" ht="38.25" hidden="1">
      <c r="A35" s="422" t="s">
        <v>1031</v>
      </c>
      <c r="B35" s="240" t="s">
        <v>966</v>
      </c>
      <c r="C35" s="169"/>
      <c r="D35" s="169"/>
      <c r="E35" s="169"/>
      <c r="F35" s="169"/>
      <c r="G35" s="169"/>
      <c r="H35" s="169"/>
      <c r="I35" s="169"/>
      <c r="J35" s="169"/>
    </row>
    <row r="36" spans="1:10" s="170" customFormat="1" ht="51" hidden="1">
      <c r="A36" s="422" t="s">
        <v>1032</v>
      </c>
      <c r="B36" s="240" t="s">
        <v>967</v>
      </c>
      <c r="C36" s="169"/>
      <c r="D36" s="169"/>
      <c r="E36" s="169"/>
      <c r="F36" s="169"/>
      <c r="G36" s="169"/>
      <c r="H36" s="169"/>
      <c r="I36" s="169"/>
      <c r="J36" s="169"/>
    </row>
    <row r="37" spans="1:10" s="170" customFormat="1" ht="38.25" hidden="1">
      <c r="A37" s="422" t="s">
        <v>1033</v>
      </c>
      <c r="B37" s="240" t="s">
        <v>1003</v>
      </c>
      <c r="C37" s="169"/>
      <c r="D37" s="169"/>
      <c r="E37" s="169"/>
      <c r="F37" s="169"/>
      <c r="G37" s="169"/>
      <c r="H37" s="169"/>
      <c r="I37" s="169"/>
      <c r="J37" s="169"/>
    </row>
    <row r="38" spans="1:10" s="158" customFormat="1" ht="25.5">
      <c r="A38" s="163">
        <v>4</v>
      </c>
      <c r="B38" s="243" t="s">
        <v>1091</v>
      </c>
      <c r="C38" s="165">
        <f>21909927+2880820</f>
        <v>24790747</v>
      </c>
      <c r="D38" s="165">
        <f>21908600.19+2225026.44</f>
        <v>24133626.630000003</v>
      </c>
      <c r="E38" s="165"/>
      <c r="F38" s="165"/>
      <c r="G38" s="165">
        <v>15233700</v>
      </c>
      <c r="H38" s="165">
        <v>15159675.32</v>
      </c>
      <c r="I38" s="165"/>
      <c r="J38" s="165"/>
    </row>
    <row r="39" spans="1:10" s="170" customFormat="1" ht="25.5" hidden="1">
      <c r="A39" s="227" t="s">
        <v>1034</v>
      </c>
      <c r="B39" s="238" t="s">
        <v>943</v>
      </c>
      <c r="C39" s="169"/>
      <c r="D39" s="169"/>
      <c r="E39" s="169"/>
      <c r="F39" s="169"/>
      <c r="G39" s="169"/>
      <c r="H39" s="169"/>
      <c r="I39" s="169"/>
      <c r="J39" s="169"/>
    </row>
    <row r="40" spans="1:10" s="170" customFormat="1" ht="12.75" hidden="1">
      <c r="A40" s="439"/>
      <c r="B40" s="248" t="s">
        <v>944</v>
      </c>
      <c r="C40" s="169"/>
      <c r="D40" s="169"/>
      <c r="E40" s="169"/>
      <c r="F40" s="169"/>
      <c r="G40" s="169"/>
      <c r="H40" s="169"/>
      <c r="I40" s="169"/>
      <c r="J40" s="169"/>
    </row>
    <row r="41" spans="1:10" s="170" customFormat="1" ht="25.5" hidden="1">
      <c r="A41" s="439"/>
      <c r="B41" s="248" t="s">
        <v>945</v>
      </c>
      <c r="C41" s="169"/>
      <c r="D41" s="169"/>
      <c r="E41" s="169"/>
      <c r="F41" s="169"/>
      <c r="G41" s="169"/>
      <c r="H41" s="169"/>
      <c r="I41" s="169"/>
      <c r="J41" s="169"/>
    </row>
    <row r="42" spans="1:10" s="170" customFormat="1" ht="25.5" hidden="1">
      <c r="A42" s="439"/>
      <c r="B42" s="248" t="s">
        <v>946</v>
      </c>
      <c r="C42" s="169"/>
      <c r="D42" s="169"/>
      <c r="E42" s="169"/>
      <c r="F42" s="169"/>
      <c r="G42" s="169"/>
      <c r="H42" s="169"/>
      <c r="I42" s="169"/>
      <c r="J42" s="169"/>
    </row>
    <row r="43" spans="1:10" s="170" customFormat="1" ht="38.25" hidden="1">
      <c r="A43" s="439"/>
      <c r="B43" s="248" t="s">
        <v>1065</v>
      </c>
      <c r="C43" s="169"/>
      <c r="D43" s="169"/>
      <c r="E43" s="169"/>
      <c r="F43" s="169"/>
      <c r="G43" s="169"/>
      <c r="H43" s="169"/>
      <c r="I43" s="169"/>
      <c r="J43" s="169"/>
    </row>
    <row r="44" spans="1:10" s="170" customFormat="1" ht="12.75" hidden="1">
      <c r="A44" s="439"/>
      <c r="B44" s="248" t="s">
        <v>948</v>
      </c>
      <c r="C44" s="169"/>
      <c r="D44" s="169"/>
      <c r="E44" s="169"/>
      <c r="F44" s="169"/>
      <c r="G44" s="169"/>
      <c r="H44" s="169"/>
      <c r="I44" s="169"/>
      <c r="J44" s="169"/>
    </row>
    <row r="45" spans="1:10" s="170" customFormat="1" ht="25.5" hidden="1">
      <c r="A45" s="440"/>
      <c r="B45" s="248" t="s">
        <v>949</v>
      </c>
      <c r="C45" s="169"/>
      <c r="D45" s="169"/>
      <c r="E45" s="169"/>
      <c r="F45" s="169"/>
      <c r="G45" s="169"/>
      <c r="H45" s="169"/>
      <c r="I45" s="169"/>
      <c r="J45" s="169"/>
    </row>
    <row r="46" spans="1:10" s="170" customFormat="1" ht="51" hidden="1">
      <c r="A46" s="227" t="s">
        <v>1035</v>
      </c>
      <c r="B46" s="252" t="s">
        <v>950</v>
      </c>
      <c r="C46" s="228"/>
      <c r="D46" s="228"/>
      <c r="E46" s="228"/>
      <c r="F46" s="228"/>
      <c r="G46" s="228"/>
      <c r="H46" s="228"/>
      <c r="I46" s="228"/>
      <c r="J46" s="228"/>
    </row>
    <row r="47" spans="1:10" s="170" customFormat="1" ht="38.25" hidden="1">
      <c r="A47" s="422" t="s">
        <v>1036</v>
      </c>
      <c r="B47" s="238" t="s">
        <v>969</v>
      </c>
      <c r="C47" s="169"/>
      <c r="D47" s="169"/>
      <c r="E47" s="169"/>
      <c r="F47" s="169"/>
      <c r="G47" s="169"/>
      <c r="H47" s="169"/>
      <c r="I47" s="169"/>
      <c r="J47" s="169"/>
    </row>
    <row r="48" spans="1:10" s="183" customFormat="1" ht="12.75" hidden="1">
      <c r="A48" s="179" t="s">
        <v>1037</v>
      </c>
      <c r="B48" s="185" t="s">
        <v>970</v>
      </c>
      <c r="C48" s="169"/>
      <c r="D48" s="169"/>
      <c r="E48" s="169"/>
      <c r="F48" s="169"/>
      <c r="G48" s="169"/>
      <c r="H48" s="169"/>
      <c r="I48" s="169"/>
      <c r="J48" s="169"/>
    </row>
    <row r="49" spans="1:10" s="190" customFormat="1" ht="12.75" hidden="1">
      <c r="A49" s="187" t="s">
        <v>1038</v>
      </c>
      <c r="B49" s="239" t="s">
        <v>968</v>
      </c>
      <c r="C49" s="169"/>
      <c r="D49" s="194"/>
      <c r="E49" s="194"/>
      <c r="F49" s="194"/>
      <c r="G49" s="194"/>
      <c r="H49" s="194"/>
      <c r="I49" s="194"/>
      <c r="J49" s="169"/>
    </row>
    <row r="50" spans="1:10" s="170" customFormat="1" ht="38.25" hidden="1">
      <c r="A50" s="422">
        <v>4.4</v>
      </c>
      <c r="B50" s="238" t="s">
        <v>972</v>
      </c>
      <c r="C50" s="169"/>
      <c r="D50" s="169"/>
      <c r="E50" s="169"/>
      <c r="F50" s="169"/>
      <c r="G50" s="169"/>
      <c r="H50" s="169"/>
      <c r="I50" s="169"/>
      <c r="J50" s="169"/>
    </row>
    <row r="51" spans="1:10" s="183" customFormat="1" ht="12.75" hidden="1">
      <c r="A51" s="184" t="s">
        <v>1039</v>
      </c>
      <c r="B51" s="185" t="s">
        <v>971</v>
      </c>
      <c r="C51" s="169"/>
      <c r="D51" s="169"/>
      <c r="E51" s="169"/>
      <c r="F51" s="169"/>
      <c r="G51" s="169"/>
      <c r="H51" s="169"/>
      <c r="I51" s="169"/>
      <c r="J51" s="169"/>
    </row>
    <row r="52" spans="1:10" s="190" customFormat="1" ht="12.75" hidden="1">
      <c r="A52" s="187" t="s">
        <v>1040</v>
      </c>
      <c r="B52" s="239" t="s">
        <v>968</v>
      </c>
      <c r="C52" s="194"/>
      <c r="D52" s="194"/>
      <c r="E52" s="194"/>
      <c r="F52" s="194"/>
      <c r="G52" s="194"/>
      <c r="H52" s="194"/>
      <c r="I52" s="194"/>
      <c r="J52" s="194"/>
    </row>
    <row r="53" spans="1:10" s="158" customFormat="1" ht="25.5" hidden="1">
      <c r="A53" s="163">
        <v>5</v>
      </c>
      <c r="B53" s="244" t="s">
        <v>1092</v>
      </c>
      <c r="C53" s="165"/>
      <c r="D53" s="165"/>
      <c r="E53" s="165"/>
      <c r="F53" s="165"/>
      <c r="G53" s="165"/>
      <c r="H53" s="165"/>
      <c r="I53" s="165"/>
      <c r="J53" s="165"/>
    </row>
    <row r="54" spans="2:10" s="158" customFormat="1" ht="30" customHeight="1" hidden="1">
      <c r="B54" s="526" t="s">
        <v>953</v>
      </c>
      <c r="C54" s="526"/>
      <c r="D54" s="526"/>
      <c r="E54" s="526"/>
      <c r="F54" s="526"/>
      <c r="G54" s="526"/>
      <c r="H54" s="526"/>
      <c r="I54" s="526"/>
      <c r="J54" s="526"/>
    </row>
    <row r="55" spans="1:10" s="158" customFormat="1" ht="63.75" hidden="1">
      <c r="A55" s="163">
        <v>1</v>
      </c>
      <c r="B55" s="244" t="s">
        <v>953</v>
      </c>
      <c r="C55" s="166">
        <f>'ГБ №1'!C56+БСМП!C56+ДГБ!C56+'ГП №1'!C56+'ГП №3'!C56+'Стом.'!C56+Роддом!C56+УЗО!C56</f>
        <v>881900</v>
      </c>
      <c r="D55" s="166">
        <f>'ГБ №1'!D56+БСМП!D56+ДГБ!D56+'ГП №1'!D56+'ГП №3'!D56+'Стом.'!D56+Роддом!D56+УЗО!D56</f>
        <v>0</v>
      </c>
      <c r="E55" s="166">
        <f>'ГБ №1'!E56+БСМП!E56+ДГБ!E56+'ГП №1'!E56+'ГП №3'!E56+'Стом.'!E56+Роддом!E56+УЗО!E56</f>
        <v>0</v>
      </c>
      <c r="F55" s="166">
        <f>'ГБ №1'!F56+БСМП!F56+ДГБ!F56+'ГП №1'!F56+'ГП №3'!F56+'Стом.'!F56+Роддом!F56+УЗО!F56</f>
        <v>881900</v>
      </c>
      <c r="G55" s="166">
        <f>'ГБ №1'!G56+БСМП!G56+ДГБ!G56+'ГП №1'!G56+'ГП №3'!G56+'Стом.'!G56+Роддом!G56+УЗО!G56</f>
        <v>880613.24</v>
      </c>
      <c r="H55" s="166">
        <f>'ГБ №1'!H56+БСМП!H56+ДГБ!H56+'ГП №1'!H56+'ГП №3'!H56+'Стом.'!H56+Роддом!H56+УЗО!H56</f>
        <v>0</v>
      </c>
      <c r="I55" s="166">
        <f>'ГБ №1'!I56+БСМП!I56+ДГБ!I56+'ГП №1'!I56+'ГП №3'!I56+'Стом.'!I56+Роддом!I56+УЗО!I56</f>
        <v>0</v>
      </c>
      <c r="J55" s="166">
        <f>'ГБ №1'!J56+БСМП!J56+ДГБ!J56+'ГП №1'!J56+'ГП №3'!J56+'Стом.'!J56+Роддом!J56+УЗО!J56</f>
        <v>880613.24</v>
      </c>
    </row>
    <row r="56" spans="1:10" s="172" customFormat="1" ht="25.5" hidden="1">
      <c r="A56" s="198" t="s">
        <v>924</v>
      </c>
      <c r="B56" s="250" t="s">
        <v>988</v>
      </c>
      <c r="C56" s="167">
        <f>'ГБ №1'!C57+БСМП!C57+ДГБ!C57+'ГП №1'!C57+'ГП №3'!C57+'Стом.'!C57+Роддом!C57+УЗО!C57</f>
        <v>340300</v>
      </c>
      <c r="D56" s="167">
        <f>'ГБ №1'!D57+БСМП!D57+ДГБ!D57+'ГП №1'!D57+'ГП №3'!D57+'Стом.'!D57+Роддом!D57+УЗО!D57</f>
        <v>0</v>
      </c>
      <c r="E56" s="167">
        <f>'ГБ №1'!E57+БСМП!E57+ДГБ!E57+'ГП №1'!E57+'ГП №3'!E57+'Стом.'!E57+Роддом!E57+УЗО!E57</f>
        <v>0</v>
      </c>
      <c r="F56" s="167">
        <f>'ГБ №1'!F57+БСМП!F57+ДГБ!F57+'ГП №1'!F57+'ГП №3'!F57+'Стом.'!F57+Роддом!F57+УЗО!F57</f>
        <v>340300</v>
      </c>
      <c r="G56" s="167">
        <f>'ГБ №1'!G57+БСМП!G57+ДГБ!G57+'ГП №1'!G57+'ГП №3'!G57+'Стом.'!G57+Роддом!G57+УЗО!G57</f>
        <v>339475.24</v>
      </c>
      <c r="H56" s="167">
        <f>'ГБ №1'!H57+БСМП!H57+ДГБ!H57+'ГП №1'!H57+'ГП №3'!H57+'Стом.'!H57+Роддом!H57+УЗО!H57</f>
        <v>0</v>
      </c>
      <c r="I56" s="167">
        <f>'ГБ №1'!I57+БСМП!I57+ДГБ!I57+'ГП №1'!I57+'ГП №3'!I57+'Стом.'!I57+Роддом!I57+УЗО!I57</f>
        <v>0</v>
      </c>
      <c r="J56" s="167">
        <f>'ГБ №1'!J57+БСМП!J57+ДГБ!J57+'ГП №1'!J57+'ГП №3'!J57+'Стом.'!J57+Роддом!J57+УЗО!J57</f>
        <v>339475.24</v>
      </c>
    </row>
    <row r="57" spans="1:10" s="197" customFormat="1" ht="15" hidden="1">
      <c r="A57" s="187" t="s">
        <v>925</v>
      </c>
      <c r="B57" s="239" t="s">
        <v>968</v>
      </c>
      <c r="C57" s="195">
        <f>'ГБ №1'!C58+БСМП!C58+ДГБ!C58+'ГП №1'!C58+'ГП №3'!C58+'Стом.'!C58+Роддом!C58+УЗО!C58</f>
        <v>396000</v>
      </c>
      <c r="D57" s="195">
        <f>'ГБ №1'!D58+БСМП!D58+ДГБ!D58+'ГП №1'!D58+'ГП №3'!D58+'Стом.'!D58+Роддом!D58+УЗО!D58</f>
        <v>0</v>
      </c>
      <c r="E57" s="195">
        <f>'ГБ №1'!E58+БСМП!E58+ДГБ!E58+'ГП №1'!E58+'ГП №3'!E58+'Стом.'!E58+Роддом!E58+УЗО!E58</f>
        <v>0</v>
      </c>
      <c r="F57" s="195">
        <f>'ГБ №1'!F58+БСМП!F58+ДГБ!F58+'ГП №1'!F58+'ГП №3'!F58+'Стом.'!F58+Роддом!F58+УЗО!F58</f>
        <v>396000</v>
      </c>
      <c r="G57" s="195">
        <f>'ГБ №1'!G58+БСМП!G58+ДГБ!G58+'ГП №1'!G58+'ГП №3'!G58+'Стом.'!G58+Роддом!G58+УЗО!G58</f>
        <v>395723</v>
      </c>
      <c r="H57" s="195">
        <f>'ГБ №1'!H58+БСМП!H58+ДГБ!H58+'ГП №1'!H58+'ГП №3'!H58+'Стом.'!H58+Роддом!H58+УЗО!H58</f>
        <v>0</v>
      </c>
      <c r="I57" s="195">
        <f>'ГБ №1'!I58+БСМП!I58+ДГБ!I58+'ГП №1'!I58+'ГП №3'!I58+'Стом.'!I58+Роддом!I58+УЗО!I58</f>
        <v>0</v>
      </c>
      <c r="J57" s="195">
        <f>'ГБ №1'!J58+БСМП!J58+ДГБ!J58+'ГП №1'!J58+'ГП №3'!J58+'Стом.'!J58+Роддом!J58+УЗО!J58</f>
        <v>395723</v>
      </c>
    </row>
    <row r="58" spans="1:10" s="172" customFormat="1" ht="25.5" hidden="1">
      <c r="A58" s="198" t="s">
        <v>927</v>
      </c>
      <c r="B58" s="250" t="s">
        <v>991</v>
      </c>
      <c r="C58" s="167">
        <f>'ГБ №1'!C59+БСМП!C59+ДГБ!C59+'ГП №1'!C59+'ГП №3'!C59+'Стом.'!C59+Роддом!C59+УЗО!C59</f>
        <v>49100</v>
      </c>
      <c r="D58" s="167">
        <f>'ГБ №1'!D59+БСМП!D59+ДГБ!D59+'ГП №1'!D59+'ГП №3'!D59+'Стом.'!D59+Роддом!D59+УЗО!D59</f>
        <v>0</v>
      </c>
      <c r="E58" s="167">
        <f>'ГБ №1'!E59+БСМП!E59+ДГБ!E59+'ГП №1'!E59+'ГП №3'!E59+'Стом.'!E59+Роддом!E59+УЗО!E59</f>
        <v>0</v>
      </c>
      <c r="F58" s="167">
        <f>'ГБ №1'!F59+БСМП!F59+ДГБ!F59+'ГП №1'!F59+'ГП №3'!F59+'Стом.'!F59+Роддом!F59+УЗО!F59</f>
        <v>49100</v>
      </c>
      <c r="G58" s="167">
        <f>'ГБ №1'!G59+БСМП!G59+ДГБ!G59+'ГП №1'!G59+'ГП №3'!G59+'Стом.'!G59+Роддом!G59+УЗО!G59</f>
        <v>49006</v>
      </c>
      <c r="H58" s="167">
        <f>'ГБ №1'!H59+БСМП!H59+ДГБ!H59+'ГП №1'!H59+'ГП №3'!H59+'Стом.'!H59+Роддом!H59+УЗО!H59</f>
        <v>0</v>
      </c>
      <c r="I58" s="167">
        <f>'ГБ №1'!I59+БСМП!I59+ДГБ!I59+'ГП №1'!I59+'ГП №3'!I59+'Стом.'!I59+Роддом!I59+УЗО!I59</f>
        <v>0</v>
      </c>
      <c r="J58" s="167">
        <f>'ГБ №1'!J59+БСМП!J59+ДГБ!J59+'ГП №1'!J59+'ГП №3'!J59+'Стом.'!J59+Роддом!J59+УЗО!J59</f>
        <v>49006</v>
      </c>
    </row>
    <row r="59" spans="1:10" s="172" customFormat="1" ht="15" hidden="1">
      <c r="A59" s="198" t="s">
        <v>928</v>
      </c>
      <c r="B59" s="250" t="s">
        <v>995</v>
      </c>
      <c r="C59" s="167">
        <f>'ГБ №1'!C60+БСМП!C60+ДГБ!C60+'ГП №1'!C60+'ГП №3'!C60+'Стом.'!C60+Роддом!C60+УЗО!C60</f>
        <v>96500</v>
      </c>
      <c r="D59" s="167">
        <f>'ГБ №1'!D60+БСМП!D60+ДГБ!D60+'ГП №1'!D60+'ГП №3'!D60+'Стом.'!D60+Роддом!D60+УЗО!D60</f>
        <v>0</v>
      </c>
      <c r="E59" s="167">
        <f>'ГБ №1'!E60+БСМП!E60+ДГБ!E60+'ГП №1'!E60+'ГП №3'!E60+'Стом.'!E60+Роддом!E60+УЗО!E60</f>
        <v>0</v>
      </c>
      <c r="F59" s="167">
        <f>'ГБ №1'!F60+БСМП!F60+ДГБ!F60+'ГП №1'!F60+'ГП №3'!F60+'Стом.'!F60+Роддом!F60+УЗО!F60</f>
        <v>96500</v>
      </c>
      <c r="G59" s="167">
        <f>'ГБ №1'!G60+БСМП!G60+ДГБ!G60+'ГП №1'!G60+'ГП №3'!G60+'Стом.'!G60+Роддом!G60+УЗО!G60</f>
        <v>96409</v>
      </c>
      <c r="H59" s="167">
        <f>'ГБ №1'!H60+БСМП!H60+ДГБ!H60+'ГП №1'!H60+'ГП №3'!H60+'Стом.'!H60+Роддом!H60+УЗО!H60</f>
        <v>0</v>
      </c>
      <c r="I59" s="167">
        <f>'ГБ №1'!I60+БСМП!I60+ДГБ!I60+'ГП №1'!I60+'ГП №3'!I60+'Стом.'!I60+Роддом!I60+УЗО!I60</f>
        <v>0</v>
      </c>
      <c r="J59" s="167">
        <f>'ГБ №1'!J60+БСМП!J60+ДГБ!J60+'ГП №1'!J60+'ГП №3'!J60+'Стом.'!J60+Роддом!J60+УЗО!J60</f>
        <v>96409</v>
      </c>
    </row>
    <row r="60" spans="1:10" s="229" customFormat="1" ht="25.5" hidden="1">
      <c r="A60" s="198" t="s">
        <v>1042</v>
      </c>
      <c r="B60" s="429" t="s">
        <v>992</v>
      </c>
      <c r="C60" s="430">
        <f>'ГБ №1'!C61+БСМП!C61+ДГБ!C61+'ГП №1'!C61+'ГП №3'!C61+'Стом.'!C61+Роддом!C61+УЗО!C61</f>
        <v>96500</v>
      </c>
      <c r="D60" s="430">
        <f>'ГБ №1'!D61+БСМП!D61+ДГБ!D61+'ГП №1'!D61+'ГП №3'!D61+'Стом.'!D61+Роддом!D61+УЗО!D61</f>
        <v>0</v>
      </c>
      <c r="E60" s="430">
        <f>'ГБ №1'!E61+БСМП!E61+ДГБ!E61+'ГП №1'!E61+'ГП №3'!E61+'Стом.'!E61+Роддом!E61+УЗО!E61</f>
        <v>0</v>
      </c>
      <c r="F60" s="430">
        <f>'ГБ №1'!F61+БСМП!F61+ДГБ!F61+'ГП №1'!F61+'ГП №3'!F61+'Стом.'!F61+Роддом!F61+УЗО!F61</f>
        <v>96500</v>
      </c>
      <c r="G60" s="430">
        <f>'ГБ №1'!G61+БСМП!G61+ДГБ!G61+'ГП №1'!G61+'ГП №3'!G61+'Стом.'!G61+Роддом!G61+УЗО!G61</f>
        <v>96409</v>
      </c>
      <c r="H60" s="430">
        <f>'ГБ №1'!H61+БСМП!H61+ДГБ!H61+'ГП №1'!H61+'ГП №3'!H61+'Стом.'!H61+Роддом!H61+УЗО!H61</f>
        <v>0</v>
      </c>
      <c r="I60" s="430">
        <f>'ГБ №1'!I61+БСМП!I61+ДГБ!I61+'ГП №1'!I61+'ГП №3'!I61+'Стом.'!I61+Роддом!I61+УЗО!I61</f>
        <v>0</v>
      </c>
      <c r="J60" s="430">
        <f>'ГБ №1'!J61+БСМП!J61+ДГБ!J61+'ГП №1'!J61+'ГП №3'!J61+'Стом.'!J61+Роддом!J61+УЗО!J61</f>
        <v>96409</v>
      </c>
    </row>
    <row r="61" spans="1:10" s="197" customFormat="1" ht="15" hidden="1">
      <c r="A61" s="187" t="s">
        <v>1043</v>
      </c>
      <c r="B61" s="239" t="s">
        <v>968</v>
      </c>
      <c r="C61" s="195">
        <f>'ГБ №1'!C62+БСМП!C62+ДГБ!C62+'ГП №1'!C62+'ГП №3'!C62+'Стом.'!C62+Роддом!C62+УЗО!C62</f>
        <v>0</v>
      </c>
      <c r="D61" s="195">
        <f>'ГБ №1'!D62+БСМП!D62+ДГБ!D62+'ГП №1'!D62+'ГП №3'!D62+'Стом.'!D62+Роддом!D62+УЗО!D62</f>
        <v>0</v>
      </c>
      <c r="E61" s="195">
        <f>'ГБ №1'!E62+БСМП!E62+ДГБ!E62+'ГП №1'!E62+'ГП №3'!E62+'Стом.'!E62+Роддом!E62+УЗО!E62</f>
        <v>0</v>
      </c>
      <c r="F61" s="195">
        <f>'ГБ №1'!F62+БСМП!F62+ДГБ!F62+'ГП №1'!F62+'ГП №3'!F62+'Стом.'!F62+Роддом!F62+УЗО!F62</f>
        <v>0</v>
      </c>
      <c r="G61" s="195">
        <f>'ГБ №1'!G62+БСМП!G62+ДГБ!G62+'ГП №1'!G62+'ГП №3'!G62+'Стом.'!G62+Роддом!G62+УЗО!G62</f>
        <v>0</v>
      </c>
      <c r="H61" s="195">
        <f>'ГБ №1'!H62+БСМП!H62+ДГБ!H62+'ГП №1'!H62+'ГП №3'!H62+'Стом.'!H62+Роддом!H62+УЗО!H62</f>
        <v>0</v>
      </c>
      <c r="I61" s="195">
        <f>'ГБ №1'!I62+БСМП!I62+ДГБ!I62+'ГП №1'!I62+'ГП №3'!I62+'Стом.'!I62+Роддом!I62+УЗО!I62</f>
        <v>0</v>
      </c>
      <c r="J61" s="195">
        <f>'ГБ №1'!J62+БСМП!J62+ДГБ!J62+'ГП №1'!J62+'ГП №3'!J62+'Стом.'!J62+Роддом!J62+УЗО!J62</f>
        <v>0</v>
      </c>
    </row>
    <row r="62" spans="1:10" s="158" customFormat="1" ht="30" customHeight="1" hidden="1">
      <c r="A62" s="187"/>
      <c r="B62" s="506" t="s">
        <v>1010</v>
      </c>
      <c r="C62" s="507"/>
      <c r="D62" s="507"/>
      <c r="E62" s="507"/>
      <c r="F62" s="507"/>
      <c r="G62" s="507"/>
      <c r="H62" s="507"/>
      <c r="I62" s="507"/>
      <c r="J62" s="508"/>
    </row>
    <row r="63" spans="1:10" s="158" customFormat="1" ht="24" customHeight="1" hidden="1">
      <c r="A63" s="187"/>
      <c r="B63" s="338" t="s">
        <v>1048</v>
      </c>
      <c r="C63" s="166">
        <f>'ГБ №1'!C64+БСМП!C64+ДГБ!C64+'ГП №1'!C64+'ГП №3'!C64+'Стом.'!C64+Роддом!C64+УЗО!C64</f>
        <v>430838000</v>
      </c>
      <c r="D63" s="166">
        <f>'ГБ №1'!D64+БСМП!D64+ДГБ!D64+'ГП №1'!D64+'ГП №3'!D64+'Стом.'!D64+Роддом!D64+УЗО!D64</f>
        <v>0</v>
      </c>
      <c r="E63" s="166">
        <f>'ГБ №1'!E64+БСМП!E64+ДГБ!E64+'ГП №1'!E64+'ГП №3'!E64+'Стом.'!E64+Роддом!E64+УЗО!E64</f>
        <v>386567600</v>
      </c>
      <c r="F63" s="166">
        <f>'ГБ №1'!F64+БСМП!F64+ДГБ!F64+'ГП №1'!F64+'ГП №3'!F64+'Стом.'!F64+Роддом!F64+УЗО!F64</f>
        <v>44270400</v>
      </c>
      <c r="G63" s="166">
        <f>'ГБ №1'!G64+БСМП!G64+ДГБ!G64+'ГП №1'!G64+'ГП №3'!G64+'Стом.'!G64+Роддом!G64+УЗО!G64</f>
        <v>232746100.07</v>
      </c>
      <c r="H63" s="166">
        <f>'ГБ №1'!H64+БСМП!H64+ДГБ!H64+'ГП №1'!H64+'ГП №3'!H64+'Стом.'!H64+Роддом!H64+УЗО!H64</f>
        <v>0</v>
      </c>
      <c r="I63" s="166">
        <f>'ГБ №1'!I64+БСМП!I64+ДГБ!I64+'ГП №1'!I64+'ГП №3'!I64+'Стом.'!I64+Роддом!I64+УЗО!I64</f>
        <v>188593468.08</v>
      </c>
      <c r="J63" s="166">
        <f>'ГБ №1'!J64+БСМП!J64+ДГБ!J64+'ГП №1'!J64+'ГП №3'!J64+'Стом.'!J64+Роддом!J64+УЗО!J64</f>
        <v>44152631.99</v>
      </c>
    </row>
    <row r="64" spans="1:10" s="158" customFormat="1" ht="30" customHeight="1" hidden="1">
      <c r="A64" s="187"/>
      <c r="B64" s="331" t="s">
        <v>1016</v>
      </c>
      <c r="C64" s="166"/>
      <c r="D64" s="166"/>
      <c r="E64" s="166"/>
      <c r="F64" s="166"/>
      <c r="G64" s="166"/>
      <c r="H64" s="166"/>
      <c r="I64" s="166"/>
      <c r="J64" s="166"/>
    </row>
    <row r="65" spans="1:10" s="158" customFormat="1" ht="26.25" hidden="1">
      <c r="A65" s="163"/>
      <c r="B65" s="332" t="s">
        <v>1011</v>
      </c>
      <c r="C65" s="166">
        <f>'ГБ №1'!C66+БСМП!C66+ДГБ!C66+'ГП №1'!C66+'ГП №3'!C66+'Стом.'!C66+Роддом!C66+УЗО!C66</f>
        <v>87947700</v>
      </c>
      <c r="D65" s="166">
        <f>'ГБ №1'!D66+БСМП!D66+ДГБ!D66+'ГП №1'!D66+'ГП №3'!D66+'Стом.'!D66+Роддом!D66+УЗО!D66</f>
        <v>0</v>
      </c>
      <c r="E65" s="166">
        <f>'ГБ №1'!E66+БСМП!E66+ДГБ!E66+'ГП №1'!E66+'ГП №3'!E66+'Стом.'!E66+Роддом!E66+УЗО!E66</f>
        <v>58551600</v>
      </c>
      <c r="F65" s="166">
        <f>'ГБ №1'!F66+БСМП!F66+ДГБ!F66+'ГП №1'!F66+'ГП №3'!F66+'Стом.'!F66+Роддом!F66+УЗО!F66</f>
        <v>29396100</v>
      </c>
      <c r="G65" s="166">
        <f>'ГБ №1'!G66+БСМП!G66+ДГБ!G66+'ГП №1'!G66+'ГП №3'!G66+'Стом.'!G66+Роддом!G66+УЗО!G66</f>
        <v>82897328.94</v>
      </c>
      <c r="H65" s="166">
        <f>'ГБ №1'!H66+БСМП!H66+ДГБ!H66+'ГП №1'!H66+'ГП №3'!H66+'Стом.'!H66+Роддом!H66+УЗО!H66</f>
        <v>0</v>
      </c>
      <c r="I65" s="166">
        <f>'ГБ №1'!I66+БСМП!I66+ДГБ!I66+'ГП №1'!I66+'ГП №3'!I66+'Стом.'!I66+Роддом!I66+УЗО!I66</f>
        <v>53501357.31</v>
      </c>
      <c r="J65" s="166">
        <f>'ГБ №1'!J66+БСМП!J66+ДГБ!J66+'ГП №1'!J66+'ГП №3'!J66+'Стом.'!J66+Роддом!J66+УЗО!J66</f>
        <v>29395971.630000003</v>
      </c>
    </row>
    <row r="66" spans="1:10" s="172" customFormat="1" ht="15" hidden="1">
      <c r="A66" s="422">
        <v>1</v>
      </c>
      <c r="B66" s="238" t="s">
        <v>946</v>
      </c>
      <c r="C66" s="167">
        <f>'ГБ №1'!C67+БСМП!C67+ДГБ!C67+'ГП №1'!C67+'ГП №3'!C67+'Стом.'!C67+Роддом!C67+УЗО!C67</f>
        <v>39779700</v>
      </c>
      <c r="D66" s="167">
        <f>'ГБ №1'!D67+БСМП!D67+ДГБ!D67+'ГП №1'!D67+'ГП №3'!D67+'Стом.'!D67+Роддом!D67+УЗО!D67</f>
        <v>0</v>
      </c>
      <c r="E66" s="167">
        <f>'ГБ №1'!E67+БСМП!E67+ДГБ!E67+'ГП №1'!E67+'ГП №3'!E67+'Стом.'!E67+Роддом!E67+УЗО!E67</f>
        <v>19290700</v>
      </c>
      <c r="F66" s="167">
        <f>'ГБ №1'!F67+БСМП!F67+ДГБ!F67+'ГП №1'!F67+'ГП №3'!F67+'Стом.'!F67+Роддом!F67+УЗО!F67</f>
        <v>20489000</v>
      </c>
      <c r="G66" s="167">
        <f>'ГБ №1'!G67+БСМП!G67+ДГБ!G67+'ГП №1'!G67+'ГП №3'!G67+'Стом.'!G67+Роддом!G67+УЗО!G67</f>
        <v>39145093.74</v>
      </c>
      <c r="H66" s="167">
        <f>'ГБ №1'!H67+БСМП!H67+ДГБ!H67+'ГП №1'!H67+'ГП №3'!H67+'Стом.'!H67+Роддом!H67+УЗО!H67</f>
        <v>0</v>
      </c>
      <c r="I66" s="167">
        <f>'ГБ №1'!I67+БСМП!I67+ДГБ!I67+'ГП №1'!I67+'ГП №3'!I67+'Стом.'!I67+Роддом!I67+УЗО!I67</f>
        <v>18656133.51</v>
      </c>
      <c r="J66" s="167">
        <f>'ГБ №1'!J67+БСМП!J67+ДГБ!J67+'ГП №1'!J67+'ГП №3'!J67+'Стом.'!J67+Роддом!J67+УЗО!J67</f>
        <v>20488960.23</v>
      </c>
    </row>
    <row r="67" spans="1:10" s="172" customFormat="1" ht="15" hidden="1">
      <c r="A67" s="422">
        <v>2</v>
      </c>
      <c r="B67" s="238" t="s">
        <v>948</v>
      </c>
      <c r="C67" s="167">
        <f>'ГБ №1'!C68+БСМП!C68+ДГБ!C68+'ГП №1'!C68+'ГП №3'!C68+'Стом.'!C68+Роддом!C68+УЗО!C68</f>
        <v>44000100</v>
      </c>
      <c r="D67" s="167">
        <f>'ГБ №1'!D68+БСМП!D68+ДГБ!D68+'ГП №1'!D68+'ГП №3'!D68+'Стом.'!D68+Роддом!D68+УЗО!D68</f>
        <v>0</v>
      </c>
      <c r="E67" s="167">
        <f>'ГБ №1'!E68+БСМП!E68+ДГБ!E68+'ГП №1'!E68+'ГП №3'!E68+'Стом.'!E68+Роддом!E68+УЗО!E68</f>
        <v>35093000</v>
      </c>
      <c r="F67" s="167">
        <f>'ГБ №1'!F68+БСМП!F68+ДГБ!F68+'ГП №1'!F68+'ГП №3'!F68+'Стом.'!F68+Роддом!F68+УЗО!F68</f>
        <v>8907100</v>
      </c>
      <c r="G67" s="167">
        <f>'ГБ №1'!G68+БСМП!G68+ДГБ!G68+'ГП №1'!G68+'ГП №3'!G68+'Стом.'!G68+Роддом!G68+УЗО!G68</f>
        <v>40749168.4</v>
      </c>
      <c r="H67" s="167">
        <f>'ГБ №1'!H68+БСМП!H68+ДГБ!H68+'ГП №1'!H68+'ГП №3'!H68+'Стом.'!H68+Роддом!H68+УЗО!H68</f>
        <v>0</v>
      </c>
      <c r="I67" s="167">
        <f>'ГБ №1'!I68+БСМП!I68+ДГБ!I68+'ГП №1'!I68+'ГП №3'!I68+'Стом.'!I68+Роддом!I68+УЗО!I68</f>
        <v>31842157</v>
      </c>
      <c r="J67" s="167">
        <f>'ГБ №1'!J68+БСМП!J68+ДГБ!J68+'ГП №1'!J68+'ГП №3'!J68+'Стом.'!J68+Роддом!J68+УЗО!J68</f>
        <v>8907011.4</v>
      </c>
    </row>
    <row r="68" spans="1:10" s="172" customFormat="1" ht="15" hidden="1">
      <c r="A68" s="422">
        <v>3</v>
      </c>
      <c r="B68" s="238" t="s">
        <v>1021</v>
      </c>
      <c r="C68" s="167">
        <f>'ГБ №1'!C69+БСМП!C69+ДГБ!C69+'ГП №1'!C69+'ГП №3'!C69+'Стом.'!C69+Роддом!C69+УЗО!C69</f>
        <v>4167900</v>
      </c>
      <c r="D68" s="167">
        <f>'ГБ №1'!D69+БСМП!D69+ДГБ!D69+'ГП №1'!D69+'ГП №3'!D69+'Стом.'!D69+Роддом!D69+УЗО!D69</f>
        <v>0</v>
      </c>
      <c r="E68" s="167">
        <f>'ГБ №1'!E69+БСМП!E69+ДГБ!E69+'ГП №1'!E69+'ГП №3'!E69+'Стом.'!E69+Роддом!E69+УЗО!E69</f>
        <v>4167900</v>
      </c>
      <c r="F68" s="167">
        <f>'ГБ №1'!F69+БСМП!F69+ДГБ!F69+'ГП №1'!F69+'ГП №3'!F69+'Стом.'!F69+Роддом!F69+УЗО!F69</f>
        <v>0</v>
      </c>
      <c r="G68" s="167">
        <f>'ГБ №1'!G69+БСМП!G69+ДГБ!G69+'ГП №1'!G69+'ГП №3'!G69+'Стом.'!G69+Роддом!G69+УЗО!G69</f>
        <v>3003066.8</v>
      </c>
      <c r="H68" s="167">
        <f>'ГБ №1'!H69+БСМП!H69+ДГБ!H69+'ГП №1'!H69+'ГП №3'!H69+'Стом.'!H69+Роддом!H69+УЗО!H69</f>
        <v>0</v>
      </c>
      <c r="I68" s="167">
        <f>'ГБ №1'!I69+БСМП!I69+ДГБ!I69+'ГП №1'!I69+'ГП №3'!I69+'Стом.'!I69+Роддом!I69+УЗО!I69</f>
        <v>3003066.8</v>
      </c>
      <c r="J68" s="167">
        <f>'ГБ №1'!J69+БСМП!J69+ДГБ!J69+'ГП №1'!J69+'ГП №3'!J69+'Стом.'!J69+Роддом!J69+УЗО!J69</f>
        <v>0</v>
      </c>
    </row>
    <row r="69" spans="1:10" s="158" customFormat="1" ht="26.25" hidden="1">
      <c r="A69" s="163"/>
      <c r="B69" s="332" t="s">
        <v>1012</v>
      </c>
      <c r="C69" s="166">
        <f>'ГБ №1'!C70+БСМП!C70+ДГБ!C70+'ГП №1'!C70+'ГП №3'!C70+'Стом.'!C70+Роддом!C70+УЗО!C70</f>
        <v>2379400</v>
      </c>
      <c r="D69" s="166">
        <f>'ГБ №1'!D70+БСМП!D70+ДГБ!D70+'ГП №1'!D70+'ГП №3'!D70+'Стом.'!D70+Роддом!D70+УЗО!D70</f>
        <v>0</v>
      </c>
      <c r="E69" s="166">
        <f>'ГБ №1'!E70+БСМП!E70+ДГБ!E70+'ГП №1'!E70+'ГП №3'!E70+'Стом.'!E70+Роддом!E70+УЗО!E70</f>
        <v>0</v>
      </c>
      <c r="F69" s="166">
        <f>'ГБ №1'!F70+БСМП!F70+ДГБ!F70+'ГП №1'!F70+'ГП №3'!F70+'Стом.'!F70+Роддом!F70+УЗО!F70</f>
        <v>2379400</v>
      </c>
      <c r="G69" s="166">
        <f>'ГБ №1'!G70+БСМП!G70+ДГБ!G70+'ГП №1'!G70+'ГП №3'!G70+'Стом.'!G70+Роддом!G70+УЗО!G70</f>
        <v>2379237.68</v>
      </c>
      <c r="H69" s="166">
        <f>'ГБ №1'!H70+БСМП!H70+ДГБ!H70+'ГП №1'!H70+'ГП №3'!H70+'Стом.'!H70+Роддом!H70+УЗО!H70</f>
        <v>0</v>
      </c>
      <c r="I69" s="166">
        <f>'ГБ №1'!I70+БСМП!I70+ДГБ!I70+'ГП №1'!I70+'ГП №3'!I70+'Стом.'!I70+Роддом!I70+УЗО!I70</f>
        <v>0</v>
      </c>
      <c r="J69" s="166">
        <f>'ГБ №1'!J70+БСМП!J70+ДГБ!J70+'ГП №1'!J70+'ГП №3'!J70+'Стом.'!J70+Роддом!J70+УЗО!J70</f>
        <v>2379237.68</v>
      </c>
    </row>
    <row r="70" spans="1:10" s="229" customFormat="1" ht="15" hidden="1">
      <c r="A70" s="227">
        <v>1</v>
      </c>
      <c r="B70" s="252" t="s">
        <v>946</v>
      </c>
      <c r="C70" s="167">
        <f>'ГБ №1'!C71+БСМП!C71+ДГБ!C71+'ГП №1'!C71+'ГП №3'!C71+'Стом.'!C71+Роддом!C71+УЗО!C71</f>
        <v>998300</v>
      </c>
      <c r="D70" s="167">
        <f>'ГБ №1'!D71+БСМП!D71+ДГБ!D71+'ГП №1'!D71+'ГП №3'!D71+'Стом.'!D71+Роддом!D71+УЗО!D71</f>
        <v>0</v>
      </c>
      <c r="E70" s="167">
        <f>'ГБ №1'!E71+БСМП!E71+ДГБ!E71+'ГП №1'!E71+'ГП №3'!E71+'Стом.'!E71+Роддом!E71+УЗО!E71</f>
        <v>0</v>
      </c>
      <c r="F70" s="167">
        <f>'ГБ №1'!F71+БСМП!F71+ДГБ!F71+'ГП №1'!F71+'ГП №3'!F71+'Стом.'!F71+Роддом!F71+УЗО!F71</f>
        <v>998300</v>
      </c>
      <c r="G70" s="167">
        <f>'ГБ №1'!G71+БСМП!G71+ДГБ!G71+'ГП №1'!G71+'ГП №3'!G71+'Стом.'!G71+Роддом!G71+УЗО!G71</f>
        <v>998239.68</v>
      </c>
      <c r="H70" s="167">
        <f>'ГБ №1'!H71+БСМП!H71+ДГБ!H71+'ГП №1'!H71+'ГП №3'!H71+'Стом.'!H71+Роддом!H71+УЗО!H71</f>
        <v>0</v>
      </c>
      <c r="I70" s="167">
        <f>'ГБ №1'!I71+БСМП!I71+ДГБ!I71+'ГП №1'!I71+'ГП №3'!I71+'Стом.'!I71+Роддом!I71+УЗО!I71</f>
        <v>0</v>
      </c>
      <c r="J70" s="167">
        <f>'ГБ №1'!J71+БСМП!J71+ДГБ!J71+'ГП №1'!J71+'ГП №3'!J71+'Стом.'!J71+Роддом!J71+УЗО!J71</f>
        <v>998239.68</v>
      </c>
    </row>
    <row r="71" spans="1:10" s="229" customFormat="1" ht="15" hidden="1">
      <c r="A71" s="227">
        <v>2</v>
      </c>
      <c r="B71" s="252" t="s">
        <v>948</v>
      </c>
      <c r="C71" s="167">
        <f>'ГБ №1'!C72+БСМП!C72+ДГБ!C72+'ГП №1'!C72+'ГП №3'!C72+'Стом.'!C72+Роддом!C72+УЗО!C72</f>
        <v>1381100</v>
      </c>
      <c r="D71" s="167">
        <f>'ГБ №1'!D72+БСМП!D72+ДГБ!D72+'ГП №1'!D72+'ГП №3'!D72+'Стом.'!D72+Роддом!D72+УЗО!D72</f>
        <v>0</v>
      </c>
      <c r="E71" s="167">
        <f>'ГБ №1'!E72+БСМП!E72+ДГБ!E72+'ГП №1'!E72+'ГП №3'!E72+'Стом.'!E72+Роддом!E72+УЗО!E72</f>
        <v>0</v>
      </c>
      <c r="F71" s="167">
        <f>'ГБ №1'!F72+БСМП!F72+ДГБ!F72+'ГП №1'!F72+'ГП №3'!F72+'Стом.'!F72+Роддом!F72+УЗО!F72</f>
        <v>1381100</v>
      </c>
      <c r="G71" s="167">
        <f>'ГБ №1'!G72+БСМП!G72+ДГБ!G72+'ГП №1'!G72+'ГП №3'!G72+'Стом.'!G72+Роддом!G72+УЗО!G72</f>
        <v>1380998</v>
      </c>
      <c r="H71" s="167">
        <f>'ГБ №1'!H72+БСМП!H72+ДГБ!H72+'ГП №1'!H72+'ГП №3'!H72+'Стом.'!H72+Роддом!H72+УЗО!H72</f>
        <v>0</v>
      </c>
      <c r="I71" s="167">
        <f>'ГБ №1'!I72+БСМП!I72+ДГБ!I72+'ГП №1'!I72+'ГП №3'!I72+'Стом.'!I72+Роддом!I72+УЗО!I72</f>
        <v>0</v>
      </c>
      <c r="J71" s="167">
        <f>'ГБ №1'!J72+БСМП!J72+ДГБ!J72+'ГП №1'!J72+'ГП №3'!J72+'Стом.'!J72+Роддом!J72+УЗО!J72</f>
        <v>1380998</v>
      </c>
    </row>
    <row r="72" spans="1:10" s="201" customFormat="1" ht="38.25" hidden="1">
      <c r="A72" s="226"/>
      <c r="B72" s="253" t="s">
        <v>1013</v>
      </c>
      <c r="C72" s="166">
        <f>'ГБ №1'!C73+БСМП!C73+ДГБ!C73+'ГП №1'!C73+'ГП №3'!C73+'Стом.'!C73+Роддом!C73+УЗО!C73</f>
        <v>8030100</v>
      </c>
      <c r="D72" s="166">
        <f>'ГБ №1'!D73+БСМП!D73+ДГБ!D73+'ГП №1'!D73+'ГП №3'!D73+'Стом.'!D73+Роддом!D73+УЗО!D73</f>
        <v>0</v>
      </c>
      <c r="E72" s="166">
        <f>'ГБ №1'!E73+БСМП!E73+ДГБ!E73+'ГП №1'!E73+'ГП №3'!E73+'Стом.'!E73+Роддом!E73+УЗО!E73</f>
        <v>0</v>
      </c>
      <c r="F72" s="166">
        <f>'ГБ №1'!F73+БСМП!F73+ДГБ!F73+'ГП №1'!F73+'ГП №3'!F73+'Стом.'!F73+Роддом!F73+УЗО!F73</f>
        <v>8030100</v>
      </c>
      <c r="G72" s="166">
        <f>'ГБ №1'!G73+БСМП!G73+ДГБ!G73+'ГП №1'!G73+'ГП №3'!G73+'Стом.'!G73+Роддом!G73+УЗО!G73</f>
        <v>7926347.829999999</v>
      </c>
      <c r="H72" s="166">
        <f>'ГБ №1'!H73+БСМП!H73+ДГБ!H73+'ГП №1'!H73+'ГП №3'!H73+'Стом.'!H73+Роддом!H73+УЗО!H73</f>
        <v>0</v>
      </c>
      <c r="I72" s="166">
        <f>'ГБ №1'!I73+БСМП!I73+ДГБ!I73+'ГП №1'!I73+'ГП №3'!I73+'Стом.'!I73+Роддом!I73+УЗО!I73</f>
        <v>0</v>
      </c>
      <c r="J72" s="166">
        <f>'ГБ №1'!J73+БСМП!J73+ДГБ!J73+'ГП №1'!J73+'ГП №3'!J73+'Стом.'!J73+Роддом!J73+УЗО!J73</f>
        <v>7926347.829999999</v>
      </c>
    </row>
    <row r="73" spans="1:10" s="229" customFormat="1" ht="15" hidden="1">
      <c r="A73" s="227">
        <v>1</v>
      </c>
      <c r="B73" s="252" t="s">
        <v>999</v>
      </c>
      <c r="C73" s="167">
        <f>'ГБ №1'!C74+БСМП!C74+ДГБ!C74+'ГП №1'!C74+'ГП №3'!C74+'Стом.'!C74+Роддом!C74+УЗО!C74</f>
        <v>4092500</v>
      </c>
      <c r="D73" s="167">
        <f>'ГБ №1'!D74+БСМП!D74+ДГБ!D74+'ГП №1'!D74+'ГП №3'!D74+'Стом.'!D74+Роддом!D74+УЗО!D74</f>
        <v>0</v>
      </c>
      <c r="E73" s="167">
        <f>'ГБ №1'!E74+БСМП!E74+ДГБ!E74+'ГП №1'!E74+'ГП №3'!E74+'Стом.'!E74+Роддом!E74+УЗО!E74</f>
        <v>0</v>
      </c>
      <c r="F73" s="167">
        <f>'ГБ №1'!F74+БСМП!F74+ДГБ!F74+'ГП №1'!F74+'ГП №3'!F74+'Стом.'!F74+Роддом!F74+УЗО!F74</f>
        <v>4092500</v>
      </c>
      <c r="G73" s="167">
        <f>'ГБ №1'!G74+БСМП!G74+ДГБ!G74+'ГП №1'!G74+'ГП №3'!G74+'Стом.'!G74+Роддом!G74+УЗО!G74</f>
        <v>3990255.07</v>
      </c>
      <c r="H73" s="167">
        <f>'ГБ №1'!H74+БСМП!H74+ДГБ!H74+'ГП №1'!H74+'ГП №3'!H74+'Стом.'!H74+Роддом!H74+УЗО!H74</f>
        <v>0</v>
      </c>
      <c r="I73" s="167">
        <f>'ГБ №1'!I74+БСМП!I74+ДГБ!I74+'ГП №1'!I74+'ГП №3'!I74+'Стом.'!I74+Роддом!I74+УЗО!I74</f>
        <v>0</v>
      </c>
      <c r="J73" s="167">
        <f>'ГБ №1'!J74+БСМП!J74+ДГБ!J74+'ГП №1'!J74+'ГП №3'!J74+'Стом.'!J74+Роддом!J74+УЗО!J74</f>
        <v>3990255.07</v>
      </c>
    </row>
    <row r="74" spans="1:10" s="229" customFormat="1" ht="15" hidden="1">
      <c r="A74" s="227"/>
      <c r="B74" s="251" t="s">
        <v>997</v>
      </c>
      <c r="C74" s="167">
        <f>'ГБ №1'!C75+БСМП!C75+ДГБ!C75+'ГП №1'!C75+'ГП №3'!C75+'Стом.'!C75+Роддом!C75+УЗО!C75</f>
        <v>339800</v>
      </c>
      <c r="D74" s="167">
        <f>'ГБ №1'!D75+БСМП!D75+ДГБ!D75+'ГП №1'!D75+'ГП №3'!D75+'Стом.'!D75+Роддом!D75+УЗО!D75</f>
        <v>0</v>
      </c>
      <c r="E74" s="167">
        <f>'ГБ №1'!E75+БСМП!E75+ДГБ!E75+'ГП №1'!E75+'ГП №3'!E75+'Стом.'!E75+Роддом!E75+УЗО!E75</f>
        <v>0</v>
      </c>
      <c r="F74" s="167">
        <f>'ГБ №1'!F75+БСМП!F75+ДГБ!F75+'ГП №1'!F75+'ГП №3'!F75+'Стом.'!F75+Роддом!F75+УЗО!F75</f>
        <v>339800</v>
      </c>
      <c r="G74" s="167">
        <f>'ГБ №1'!G75+БСМП!G75+ДГБ!G75+'ГП №1'!G75+'ГП №3'!G75+'Стом.'!G75+Роддом!G75+УЗО!G75</f>
        <v>339715</v>
      </c>
      <c r="H74" s="167">
        <f>'ГБ №1'!H75+БСМП!H75+ДГБ!H75+'ГП №1'!H75+'ГП №3'!H75+'Стом.'!H75+Роддом!H75+УЗО!H75</f>
        <v>0</v>
      </c>
      <c r="I74" s="167">
        <f>'ГБ №1'!I75+БСМП!I75+ДГБ!I75+'ГП №1'!I75+'ГП №3'!I75+'Стом.'!I75+Роддом!I75+УЗО!I75</f>
        <v>0</v>
      </c>
      <c r="J74" s="167">
        <f>'ГБ №1'!J75+БСМП!J75+ДГБ!J75+'ГП №1'!J75+'ГП №3'!J75+'Стом.'!J75+Роддом!J75+УЗО!J75</f>
        <v>339715</v>
      </c>
    </row>
    <row r="75" spans="1:10" s="229" customFormat="1" ht="15" hidden="1">
      <c r="A75" s="227"/>
      <c r="B75" s="251" t="s">
        <v>998</v>
      </c>
      <c r="C75" s="167">
        <f>'ГБ №1'!C76+БСМП!C76+ДГБ!C76+'ГП №1'!C76+'ГП №3'!C76+'Стом.'!C76+Роддом!C76+УЗО!C76</f>
        <v>3129400</v>
      </c>
      <c r="D75" s="167">
        <f>'ГБ №1'!D76+БСМП!D76+ДГБ!D76+'ГП №1'!D76+'ГП №3'!D76+'Стом.'!D76+Роддом!D76+УЗО!D76</f>
        <v>0</v>
      </c>
      <c r="E75" s="167">
        <f>'ГБ №1'!E76+БСМП!E76+ДГБ!E76+'ГП №1'!E76+'ГП №3'!E76+'Стом.'!E76+Роддом!E76+УЗО!E76</f>
        <v>0</v>
      </c>
      <c r="F75" s="167">
        <f>'ГБ №1'!F76+БСМП!F76+ДГБ!F76+'ГП №1'!F76+'ГП №3'!F76+'Стом.'!F76+Роддом!F76+УЗО!F76</f>
        <v>3129400</v>
      </c>
      <c r="G75" s="167">
        <f>'ГБ №1'!G76+БСМП!G76+ДГБ!G76+'ГП №1'!G76+'ГП №3'!G76+'Стом.'!G76+Роддом!G76+УЗО!G76</f>
        <v>3027240.07</v>
      </c>
      <c r="H75" s="167">
        <f>'ГБ №1'!H76+БСМП!H76+ДГБ!H76+'ГП №1'!H76+'ГП №3'!H76+'Стом.'!H76+Роддом!H76+УЗО!H76</f>
        <v>0</v>
      </c>
      <c r="I75" s="167">
        <f>'ГБ №1'!I76+БСМП!I76+ДГБ!I76+'ГП №1'!I76+'ГП №3'!I76+'Стом.'!I76+Роддом!I76+УЗО!I76</f>
        <v>0</v>
      </c>
      <c r="J75" s="167">
        <f>'ГБ №1'!J76+БСМП!J76+ДГБ!J76+'ГП №1'!J76+'ГП №3'!J76+'Стом.'!J76+Роддом!J76+УЗО!J76</f>
        <v>3027240.07</v>
      </c>
    </row>
    <row r="76" spans="1:10" s="229" customFormat="1" ht="15" hidden="1">
      <c r="A76" s="227"/>
      <c r="B76" s="251" t="s">
        <v>1000</v>
      </c>
      <c r="C76" s="167">
        <f>'ГБ №1'!C77+БСМП!C77+ДГБ!C77+'ГП №1'!C77+'ГП №3'!C77+'Стом.'!C77+Роддом!C77+УЗО!C77</f>
        <v>313300</v>
      </c>
      <c r="D76" s="167">
        <f>'ГБ №1'!D77+БСМП!D77+ДГБ!D77+'ГП №1'!D77+'ГП №3'!D77+'Стом.'!D77+Роддом!D77+УЗО!D77</f>
        <v>0</v>
      </c>
      <c r="E76" s="167">
        <f>'ГБ №1'!E77+БСМП!E77+ДГБ!E77+'ГП №1'!E77+'ГП №3'!E77+'Стом.'!E77+Роддом!E77+УЗО!E77</f>
        <v>0</v>
      </c>
      <c r="F76" s="167">
        <f>'ГБ №1'!F77+БСМП!F77+ДГБ!F77+'ГП №1'!F77+'ГП №3'!F77+'Стом.'!F77+Роддом!F77+УЗО!F77</f>
        <v>313300</v>
      </c>
      <c r="G76" s="167">
        <f>'ГБ №1'!G77+БСМП!G77+ДГБ!G77+'ГП №1'!G77+'ГП №3'!G77+'Стом.'!G77+Роддом!G77+УЗО!G77</f>
        <v>313300</v>
      </c>
      <c r="H76" s="167">
        <f>'ГБ №1'!H77+БСМП!H77+ДГБ!H77+'ГП №1'!H77+'ГП №3'!H77+'Стом.'!H77+Роддом!H77+УЗО!H77</f>
        <v>0</v>
      </c>
      <c r="I76" s="167">
        <f>'ГБ №1'!I77+БСМП!I77+ДГБ!I77+'ГП №1'!I77+'ГП №3'!I77+'Стом.'!I77+Роддом!I77+УЗО!I77</f>
        <v>0</v>
      </c>
      <c r="J76" s="167">
        <f>'ГБ №1'!J77+БСМП!J77+ДГБ!J77+'ГП №1'!J77+'ГП №3'!J77+'Стом.'!J77+Роддом!J77+УЗО!J77</f>
        <v>313300</v>
      </c>
    </row>
    <row r="77" spans="1:10" s="229" customFormat="1" ht="15" hidden="1">
      <c r="A77" s="227"/>
      <c r="B77" s="251" t="s">
        <v>1061</v>
      </c>
      <c r="C77" s="167">
        <f>'ГБ №1'!C78+БСМП!C78+ДГБ!C78+'ГП №1'!C78+'ГП №3'!C78+'Стом.'!C78+Роддом!C78+УЗО!C78</f>
        <v>310000</v>
      </c>
      <c r="D77" s="167">
        <f>'ГБ №1'!D78+БСМП!D78+ДГБ!D78+'ГП №1'!D78+'ГП №3'!D78+'Стом.'!D78+Роддом!D78+УЗО!D78</f>
        <v>0</v>
      </c>
      <c r="E77" s="167">
        <f>'ГБ №1'!E78+БСМП!E78+ДГБ!E78+'ГП №1'!E78+'ГП №3'!E78+'Стом.'!E78+Роддом!E78+УЗО!E78</f>
        <v>0</v>
      </c>
      <c r="F77" s="167">
        <f>'ГБ №1'!F78+БСМП!F78+ДГБ!F78+'ГП №1'!F78+'ГП №3'!F78+'Стом.'!F78+Роддом!F78+УЗО!F78</f>
        <v>310000</v>
      </c>
      <c r="G77" s="167">
        <f>'ГБ №1'!G78+БСМП!G78+ДГБ!G78+'ГП №1'!G78+'ГП №3'!G78+'Стом.'!G78+Роддом!G78+УЗО!G78</f>
        <v>310000</v>
      </c>
      <c r="H77" s="167">
        <f>'ГБ №1'!H78+БСМП!H78+ДГБ!H78+'ГП №1'!H78+'ГП №3'!H78+'Стом.'!H78+Роддом!H78+УЗО!H78</f>
        <v>0</v>
      </c>
      <c r="I77" s="167">
        <f>'ГБ №1'!I78+БСМП!I78+ДГБ!I78+'ГП №1'!I78+'ГП №3'!I78+'Стом.'!I78+Роддом!I78+УЗО!I78</f>
        <v>0</v>
      </c>
      <c r="J77" s="167">
        <f>'ГБ №1'!J78+БСМП!J78+ДГБ!J78+'ГП №1'!J78+'ГП №3'!J78+'Стом.'!J78+Роддом!J78+УЗО!J78</f>
        <v>310000</v>
      </c>
    </row>
    <row r="78" spans="1:10" s="229" customFormat="1" ht="25.5" hidden="1">
      <c r="A78" s="227">
        <v>2</v>
      </c>
      <c r="B78" s="252" t="s">
        <v>945</v>
      </c>
      <c r="C78" s="167">
        <f>'ГБ №1'!C79+БСМП!C79+ДГБ!C79+'ГП №1'!C79+'ГП №3'!C79+'Стом.'!C79+Роддом!C79+УЗО!C79</f>
        <v>1179700</v>
      </c>
      <c r="D78" s="167">
        <f>'ГБ №1'!D79+БСМП!D79+ДГБ!D79+'ГП №1'!D79+'ГП №3'!D79+'Стом.'!D79+Роддом!D79+УЗО!D79</f>
        <v>0</v>
      </c>
      <c r="E78" s="167">
        <f>'ГБ №1'!E79+БСМП!E79+ДГБ!E79+'ГП №1'!E79+'ГП №3'!E79+'Стом.'!E79+Роддом!E79+УЗО!E79</f>
        <v>0</v>
      </c>
      <c r="F78" s="167">
        <f>'ГБ №1'!F79+БСМП!F79+ДГБ!F79+'ГП №1'!F79+'ГП №3'!F79+'Стом.'!F79+Роддом!F79+УЗО!F79</f>
        <v>1179700</v>
      </c>
      <c r="G78" s="167">
        <f>'ГБ №1'!G79+БСМП!G79+ДГБ!G79+'ГП №1'!G79+'ГП №3'!G79+'Стом.'!G79+Роддом!G79+УЗО!G79</f>
        <v>1179428.62</v>
      </c>
      <c r="H78" s="167">
        <f>'ГБ №1'!H79+БСМП!H79+ДГБ!H79+'ГП №1'!H79+'ГП №3'!H79+'Стом.'!H79+Роддом!H79+УЗО!H79</f>
        <v>0</v>
      </c>
      <c r="I78" s="167">
        <f>'ГБ №1'!I79+БСМП!I79+ДГБ!I79+'ГП №1'!I79+'ГП №3'!I79+'Стом.'!I79+Роддом!I79+УЗО!I79</f>
        <v>0</v>
      </c>
      <c r="J78" s="167">
        <f>'ГБ №1'!J79+БСМП!J79+ДГБ!J79+'ГП №1'!J79+'ГП №3'!J79+'Стом.'!J79+Роддом!J79+УЗО!J79</f>
        <v>1179428.62</v>
      </c>
    </row>
    <row r="79" spans="1:10" s="229" customFormat="1" ht="15" hidden="1">
      <c r="A79" s="227"/>
      <c r="B79" s="251" t="s">
        <v>997</v>
      </c>
      <c r="C79" s="167">
        <f>'ГБ №1'!C80+БСМП!C80+ДГБ!C80+'ГП №1'!C80+'ГП №3'!C80+'Стом.'!C80+Роддом!C80+УЗО!C80</f>
        <v>184800</v>
      </c>
      <c r="D79" s="167">
        <f>'ГБ №1'!D80+БСМП!D80+ДГБ!D80+'ГП №1'!D80+'ГП №3'!D80+'Стом.'!D80+Роддом!D80+УЗО!D80</f>
        <v>0</v>
      </c>
      <c r="E79" s="167">
        <f>'ГБ №1'!E80+БСМП!E80+ДГБ!E80+'ГП №1'!E80+'ГП №3'!E80+'Стом.'!E80+Роддом!E80+УЗО!E80</f>
        <v>0</v>
      </c>
      <c r="F79" s="167">
        <f>'ГБ №1'!F80+БСМП!F80+ДГБ!F80+'ГП №1'!F80+'ГП №3'!F80+'Стом.'!F80+Роддом!F80+УЗО!F80</f>
        <v>184800</v>
      </c>
      <c r="G79" s="167">
        <f>'ГБ №1'!G80+БСМП!G80+ДГБ!G80+'ГП №1'!G80+'ГП №3'!G80+'Стом.'!G80+Роддом!G80+УЗО!G80</f>
        <v>184686</v>
      </c>
      <c r="H79" s="167">
        <f>'ГБ №1'!H80+БСМП!H80+ДГБ!H80+'ГП №1'!H80+'ГП №3'!H80+'Стом.'!H80+Роддом!H80+УЗО!H80</f>
        <v>0</v>
      </c>
      <c r="I79" s="167">
        <f>'ГБ №1'!I80+БСМП!I80+ДГБ!I80+'ГП №1'!I80+'ГП №3'!I80+'Стом.'!I80+Роддом!I80+УЗО!I80</f>
        <v>0</v>
      </c>
      <c r="J79" s="167">
        <f>'ГБ №1'!J80+БСМП!J80+ДГБ!J80+'ГП №1'!J80+'ГП №3'!J80+'Стом.'!J80+Роддом!J80+УЗО!J80</f>
        <v>184686</v>
      </c>
    </row>
    <row r="80" spans="1:10" s="229" customFormat="1" ht="15" hidden="1">
      <c r="A80" s="227"/>
      <c r="B80" s="251" t="s">
        <v>998</v>
      </c>
      <c r="C80" s="167">
        <f>'ГБ №1'!C81+БСМП!C81+ДГБ!C81+'ГП №1'!C81+'ГП №3'!C81+'Стом.'!C81+Роддом!C81+УЗО!C81</f>
        <v>994900</v>
      </c>
      <c r="D80" s="167">
        <f>'ГБ №1'!D81+БСМП!D81+ДГБ!D81+'ГП №1'!D81+'ГП №3'!D81+'Стом.'!D81+Роддом!D81+УЗО!D81</f>
        <v>0</v>
      </c>
      <c r="E80" s="167">
        <f>'ГБ №1'!E81+БСМП!E81+ДГБ!E81+'ГП №1'!E81+'ГП №3'!E81+'Стом.'!E81+Роддом!E81+УЗО!E81</f>
        <v>0</v>
      </c>
      <c r="F80" s="167">
        <f>'ГБ №1'!F81+БСМП!F81+ДГБ!F81+'ГП №1'!F81+'ГП №3'!F81+'Стом.'!F81+Роддом!F81+УЗО!F81</f>
        <v>994900</v>
      </c>
      <c r="G80" s="167">
        <f>'ГБ №1'!G81+БСМП!G81+ДГБ!G81+'ГП №1'!G81+'ГП №3'!G81+'Стом.'!G81+Роддом!G81+УЗО!G81</f>
        <v>994742.62</v>
      </c>
      <c r="H80" s="167">
        <f>'ГБ №1'!H81+БСМП!H81+ДГБ!H81+'ГП №1'!H81+'ГП №3'!H81+'Стом.'!H81+Роддом!H81+УЗО!H81</f>
        <v>0</v>
      </c>
      <c r="I80" s="167">
        <f>'ГБ №1'!I81+БСМП!I81+ДГБ!I81+'ГП №1'!I81+'ГП №3'!I81+'Стом.'!I81+Роддом!I81+УЗО!I81</f>
        <v>0</v>
      </c>
      <c r="J80" s="167">
        <f>'ГБ №1'!J81+БСМП!J81+ДГБ!J81+'ГП №1'!J81+'ГП №3'!J81+'Стом.'!J81+Роддом!J81+УЗО!J81</f>
        <v>994742.62</v>
      </c>
    </row>
    <row r="81" spans="1:10" s="229" customFormat="1" ht="15" hidden="1">
      <c r="A81" s="227">
        <v>3</v>
      </c>
      <c r="B81" s="252" t="s">
        <v>974</v>
      </c>
      <c r="C81" s="167">
        <f>'ГБ №1'!C82+БСМП!C82+ДГБ!C82+'ГП №1'!C82+'ГП №3'!C82+'Стом.'!C82+Роддом!C82+УЗО!C82</f>
        <v>597300</v>
      </c>
      <c r="D81" s="167">
        <f>'ГБ №1'!D82+БСМП!D82+ДГБ!D82+'ГП №1'!D82+'ГП №3'!D82+'Стом.'!D82+Роддом!D82+УЗО!D82</f>
        <v>0</v>
      </c>
      <c r="E81" s="167">
        <f>'ГБ №1'!E82+БСМП!E82+ДГБ!E82+'ГП №1'!E82+'ГП №3'!E82+'Стом.'!E82+Роддом!E82+УЗО!E82</f>
        <v>0</v>
      </c>
      <c r="F81" s="167">
        <f>'ГБ №1'!F82+БСМП!F82+ДГБ!F82+'ГП №1'!F82+'ГП №3'!F82+'Стом.'!F82+Роддом!F82+УЗО!F82</f>
        <v>597300</v>
      </c>
      <c r="G81" s="167">
        <f>'ГБ №1'!G82+БСМП!G82+ДГБ!G82+'ГП №1'!G82+'ГП №3'!G82+'Стом.'!G82+Роддом!G82+УЗО!G82</f>
        <v>596198.14</v>
      </c>
      <c r="H81" s="167">
        <f>'ГБ №1'!H82+БСМП!H82+ДГБ!H82+'ГП №1'!H82+'ГП №3'!H82+'Стом.'!H82+Роддом!H82+УЗО!H82</f>
        <v>0</v>
      </c>
      <c r="I81" s="167">
        <f>'ГБ №1'!I82+БСМП!I82+ДГБ!I82+'ГП №1'!I82+'ГП №3'!I82+'Стом.'!I82+Роддом!I82+УЗО!I82</f>
        <v>0</v>
      </c>
      <c r="J81" s="167">
        <f>'ГБ №1'!J82+БСМП!J82+ДГБ!J82+'ГП №1'!J82+'ГП №3'!J82+'Стом.'!J82+Роддом!J82+УЗО!J82</f>
        <v>596198.14</v>
      </c>
    </row>
    <row r="82" spans="1:10" s="229" customFormat="1" ht="15" hidden="1">
      <c r="A82" s="227"/>
      <c r="B82" s="251" t="s">
        <v>997</v>
      </c>
      <c r="C82" s="167">
        <f>'ГБ №1'!C83+БСМП!C83+ДГБ!C83+'ГП №1'!C83+'ГП №3'!C83+'Стом.'!C83+Роддом!C83+УЗО!C83</f>
        <v>100500</v>
      </c>
      <c r="D82" s="167">
        <f>'ГБ №1'!D83+БСМП!D83+ДГБ!D83+'ГП №1'!D83+'ГП №3'!D83+'Стом.'!D83+Роддом!D83+УЗО!D83</f>
        <v>0</v>
      </c>
      <c r="E82" s="167">
        <f>'ГБ №1'!E83+БСМП!E83+ДГБ!E83+'ГП №1'!E83+'ГП №3'!E83+'Стом.'!E83+Роддом!E83+УЗО!E83</f>
        <v>0</v>
      </c>
      <c r="F82" s="167">
        <f>'ГБ №1'!F83+БСМП!F83+ДГБ!F83+'ГП №1'!F83+'ГП №3'!F83+'Стом.'!F83+Роддом!F83+УЗО!F83</f>
        <v>100500</v>
      </c>
      <c r="G82" s="167">
        <f>'ГБ №1'!G83+БСМП!G83+ДГБ!G83+'ГП №1'!G83+'ГП №3'!G83+'Стом.'!G83+Роддом!G83+УЗО!G83</f>
        <v>100437.27</v>
      </c>
      <c r="H82" s="167">
        <f>'ГБ №1'!H83+БСМП!H83+ДГБ!H83+'ГП №1'!H83+'ГП №3'!H83+'Стом.'!H83+Роддом!H83+УЗО!H83</f>
        <v>0</v>
      </c>
      <c r="I82" s="167">
        <f>'ГБ №1'!I83+БСМП!I83+ДГБ!I83+'ГП №1'!I83+'ГП №3'!I83+'Стом.'!I83+Роддом!I83+УЗО!I83</f>
        <v>0</v>
      </c>
      <c r="J82" s="167">
        <f>'ГБ №1'!J83+БСМП!J83+ДГБ!J83+'ГП №1'!J83+'ГП №3'!J83+'Стом.'!J83+Роддом!J83+УЗО!J83</f>
        <v>100437.27</v>
      </c>
    </row>
    <row r="83" spans="1:10" s="229" customFormat="1" ht="15" hidden="1">
      <c r="A83" s="227"/>
      <c r="B83" s="251" t="s">
        <v>998</v>
      </c>
      <c r="C83" s="167">
        <f>'ГБ №1'!C84+БСМП!C84+ДГБ!C84+'ГП №1'!C84+'ГП №3'!C84+'Стом.'!C84+Роддом!C84+УЗО!C84</f>
        <v>496800</v>
      </c>
      <c r="D83" s="167">
        <f>'ГБ №1'!D84+БСМП!D84+ДГБ!D84+'ГП №1'!D84+'ГП №3'!D84+'Стом.'!D84+Роддом!D84+УЗО!D84</f>
        <v>0</v>
      </c>
      <c r="E83" s="167">
        <f>'ГБ №1'!E84+БСМП!E84+ДГБ!E84+'ГП №1'!E84+'ГП №3'!E84+'Стом.'!E84+Роддом!E84+УЗО!E84</f>
        <v>0</v>
      </c>
      <c r="F83" s="167">
        <f>'ГБ №1'!F84+БСМП!F84+ДГБ!F84+'ГП №1'!F84+'ГП №3'!F84+'Стом.'!F84+Роддом!F84+УЗО!F84</f>
        <v>496800</v>
      </c>
      <c r="G83" s="167">
        <f>'ГБ №1'!G84+БСМП!G84+ДГБ!G84+'ГП №1'!G84+'ГП №3'!G84+'Стом.'!G84+Роддом!G84+УЗО!G84</f>
        <v>495760.87</v>
      </c>
      <c r="H83" s="167">
        <f>'ГБ №1'!H84+БСМП!H84+ДГБ!H84+'ГП №1'!H84+'ГП №3'!H84+'Стом.'!H84+Роддом!H84+УЗО!H84</f>
        <v>0</v>
      </c>
      <c r="I83" s="167">
        <f>'ГБ №1'!I84+БСМП!I84+ДГБ!I84+'ГП №1'!I84+'ГП №3'!I84+'Стом.'!I84+Роддом!I84+УЗО!I84</f>
        <v>0</v>
      </c>
      <c r="J83" s="167">
        <f>'ГБ №1'!J84+БСМП!J84+ДГБ!J84+'ГП №1'!J84+'ГП №3'!J84+'Стом.'!J84+Роддом!J84+УЗО!J84</f>
        <v>495760.87</v>
      </c>
    </row>
    <row r="84" spans="1:10" s="229" customFormat="1" ht="15" hidden="1">
      <c r="A84" s="227">
        <v>4</v>
      </c>
      <c r="B84" s="252" t="s">
        <v>975</v>
      </c>
      <c r="C84" s="167">
        <f>'ГБ №1'!C85+БСМП!C85+ДГБ!C85+'ГП №1'!C85+'ГП №3'!C85+'Стом.'!C85+Роддом!C85+УЗО!C85</f>
        <v>749500</v>
      </c>
      <c r="D84" s="167">
        <f>'ГБ №1'!D85+БСМП!D85+ДГБ!D85+'ГП №1'!D85+'ГП №3'!D85+'Стом.'!D85+Роддом!D85+УЗО!D85</f>
        <v>0</v>
      </c>
      <c r="E84" s="167">
        <f>'ГБ №1'!E85+БСМП!E85+ДГБ!E85+'ГП №1'!E85+'ГП №3'!E85+'Стом.'!E85+Роддом!E85+УЗО!E85</f>
        <v>0</v>
      </c>
      <c r="F84" s="167">
        <f>'ГБ №1'!F85+БСМП!F85+ДГБ!F85+'ГП №1'!F85+'ГП №3'!F85+'Стом.'!F85+Роддом!F85+УЗО!F85</f>
        <v>749500</v>
      </c>
      <c r="G84" s="167">
        <f>'ГБ №1'!G85+БСМП!G85+ДГБ!G85+'ГП №1'!G85+'ГП №3'!G85+'Стом.'!G85+Роддом!G85+УЗО!G85</f>
        <v>749466</v>
      </c>
      <c r="H84" s="167">
        <f>'ГБ №1'!H85+БСМП!H85+ДГБ!H85+'ГП №1'!H85+'ГП №3'!H85+'Стом.'!H85+Роддом!H85+УЗО!H85</f>
        <v>0</v>
      </c>
      <c r="I84" s="167">
        <f>'ГБ №1'!I85+БСМП!I85+ДГБ!I85+'ГП №1'!I85+'ГП №3'!I85+'Стом.'!I85+Роддом!I85+УЗО!I85</f>
        <v>0</v>
      </c>
      <c r="J84" s="167">
        <f>'ГБ №1'!J85+БСМП!J85+ДГБ!J85+'ГП №1'!J85+'ГП №3'!J85+'Стом.'!J85+Роддом!J85+УЗО!J85</f>
        <v>749466</v>
      </c>
    </row>
    <row r="85" spans="1:10" s="229" customFormat="1" ht="15" hidden="1">
      <c r="A85" s="227"/>
      <c r="B85" s="251" t="s">
        <v>1000</v>
      </c>
      <c r="C85" s="167">
        <f>'ГБ №1'!C86+БСМП!C86+ДГБ!C86+'ГП №1'!C86+'ГП №3'!C86+'Стом.'!C86+Роддом!C86+УЗО!C86</f>
        <v>749500</v>
      </c>
      <c r="D85" s="167">
        <f>'ГБ №1'!D86+БСМП!D86+ДГБ!D86+'ГП №1'!D86+'ГП №3'!D86+'Стом.'!D86+Роддом!D86+УЗО!D86</f>
        <v>0</v>
      </c>
      <c r="E85" s="167">
        <f>'ГБ №1'!E86+БСМП!E86+ДГБ!E86+'ГП №1'!E86+'ГП №3'!E86+'Стом.'!E86+Роддом!E86+УЗО!E86</f>
        <v>0</v>
      </c>
      <c r="F85" s="167">
        <f>'ГБ №1'!F86+БСМП!F86+ДГБ!F86+'ГП №1'!F86+'ГП №3'!F86+'Стом.'!F86+Роддом!F86+УЗО!F86</f>
        <v>749500</v>
      </c>
      <c r="G85" s="167">
        <f>'ГБ №1'!G86+БСМП!G86+ДГБ!G86+'ГП №1'!G86+'ГП №3'!G86+'Стом.'!G86+Роддом!G86+УЗО!G86</f>
        <v>749466</v>
      </c>
      <c r="H85" s="167">
        <f>'ГБ №1'!H86+БСМП!H86+ДГБ!H86+'ГП №1'!H86+'ГП №3'!H86+'Стом.'!H86+Роддом!H86+УЗО!H86</f>
        <v>0</v>
      </c>
      <c r="I85" s="167">
        <f>'ГБ №1'!I86+БСМП!I86+ДГБ!I86+'ГП №1'!I86+'ГП №3'!I86+'Стом.'!I86+Роддом!I86+УЗО!I86</f>
        <v>0</v>
      </c>
      <c r="J85" s="167">
        <f>'ГБ №1'!J86+БСМП!J86+ДГБ!J86+'ГП №1'!J86+'ГП №3'!J86+'Стом.'!J86+Роддом!J86+УЗО!J86</f>
        <v>749466</v>
      </c>
    </row>
    <row r="86" spans="1:10" s="229" customFormat="1" ht="15" hidden="1">
      <c r="A86" s="227">
        <v>5</v>
      </c>
      <c r="B86" s="252" t="s">
        <v>1014</v>
      </c>
      <c r="C86" s="167">
        <f>'ГБ №1'!C87+БСМП!C87+ДГБ!C87+'ГП №1'!C87+'ГП №3'!C87+'Стом.'!C87+Роддом!C87+УЗО!C87</f>
        <v>1411100</v>
      </c>
      <c r="D86" s="167">
        <f>'ГБ №1'!D87+БСМП!D87+ДГБ!D87+'ГП №1'!D87+'ГП №3'!D87+'Стом.'!D87+Роддом!D87+УЗО!D87</f>
        <v>0</v>
      </c>
      <c r="E86" s="167">
        <f>'ГБ №1'!E87+БСМП!E87+ДГБ!E87+'ГП №1'!E87+'ГП №3'!E87+'Стом.'!E87+Роддом!E87+УЗО!E87</f>
        <v>0</v>
      </c>
      <c r="F86" s="167">
        <f>'ГБ №1'!F87+БСМП!F87+ДГБ!F87+'ГП №1'!F87+'ГП №3'!F87+'Стом.'!F87+Роддом!F87+УЗО!F87</f>
        <v>1411100</v>
      </c>
      <c r="G86" s="167">
        <f>'ГБ №1'!G87+БСМП!G87+ДГБ!G87+'ГП №1'!G87+'ГП №3'!G87+'Стом.'!G87+Роддом!G87+УЗО!G87</f>
        <v>1411000</v>
      </c>
      <c r="H86" s="167">
        <f>'ГБ №1'!H87+БСМП!H87+ДГБ!H87+'ГП №1'!H87+'ГП №3'!H87+'Стом.'!H87+Роддом!H87+УЗО!H87</f>
        <v>0</v>
      </c>
      <c r="I86" s="167">
        <f>'ГБ №1'!I87+БСМП!I87+ДГБ!I87+'ГП №1'!I87+'ГП №3'!I87+'Стом.'!I87+Роддом!I87+УЗО!I87</f>
        <v>0</v>
      </c>
      <c r="J86" s="167">
        <f>'ГБ №1'!J87+БСМП!J87+ДГБ!J87+'ГП №1'!J87+'ГП №3'!J87+'Стом.'!J87+Роддом!J87+УЗО!J87</f>
        <v>1411000</v>
      </c>
    </row>
    <row r="87" spans="1:10" s="229" customFormat="1" ht="15" hidden="1">
      <c r="A87" s="227"/>
      <c r="B87" s="251" t="s">
        <v>997</v>
      </c>
      <c r="C87" s="167">
        <f>'ГБ №1'!C88+БСМП!C88+ДГБ!C88+'ГП №1'!C88+'ГП №3'!C88+'Стом.'!C88+Роддом!C88+УЗО!C88</f>
        <v>100000</v>
      </c>
      <c r="D87" s="167">
        <f>'ГБ №1'!D88+БСМП!D88+ДГБ!D88+'ГП №1'!D88+'ГП №3'!D88+'Стом.'!D88+Роддом!D88+УЗО!D88</f>
        <v>0</v>
      </c>
      <c r="E87" s="167">
        <f>'ГБ №1'!E88+БСМП!E88+ДГБ!E88+'ГП №1'!E88+'ГП №3'!E88+'Стом.'!E88+Роддом!E88+УЗО!E88</f>
        <v>0</v>
      </c>
      <c r="F87" s="167">
        <f>'ГБ №1'!F88+БСМП!F88+ДГБ!F88+'ГП №1'!F88+'ГП №3'!F88+'Стом.'!F88+Роддом!F88+УЗО!F88</f>
        <v>100000</v>
      </c>
      <c r="G87" s="167">
        <f>'ГБ №1'!G88+БСМП!G88+ДГБ!G88+'ГП №1'!G88+'ГП №3'!G88+'Стом.'!G88+Роддом!G88+УЗО!G88</f>
        <v>99990</v>
      </c>
      <c r="H87" s="167">
        <f>'ГБ №1'!H88+БСМП!H88+ДГБ!H88+'ГП №1'!H88+'ГП №3'!H88+'Стом.'!H88+Роддом!H88+УЗО!H88</f>
        <v>0</v>
      </c>
      <c r="I87" s="167">
        <f>'ГБ №1'!I88+БСМП!I88+ДГБ!I88+'ГП №1'!I88+'ГП №3'!I88+'Стом.'!I88+Роддом!I88+УЗО!I88</f>
        <v>0</v>
      </c>
      <c r="J87" s="167">
        <f>'ГБ №1'!J88+БСМП!J88+ДГБ!J88+'ГП №1'!J88+'ГП №3'!J88+'Стом.'!J88+Роддом!J88+УЗО!J88</f>
        <v>99990</v>
      </c>
    </row>
    <row r="88" spans="1:10" s="229" customFormat="1" ht="15" hidden="1">
      <c r="A88" s="227"/>
      <c r="B88" s="251" t="s">
        <v>998</v>
      </c>
      <c r="C88" s="167">
        <f>'ГБ №1'!C89+БСМП!C89+ДГБ!C89+'ГП №1'!C89+'ГП №3'!C89+'Стом.'!C89+Роддом!C89+УЗО!C89</f>
        <v>1311100</v>
      </c>
      <c r="D88" s="167">
        <f>'ГБ №1'!D89+БСМП!D89+ДГБ!D89+'ГП №1'!D89+'ГП №3'!D89+'Стом.'!D89+Роддом!D89+УЗО!D89</f>
        <v>0</v>
      </c>
      <c r="E88" s="167">
        <f>'ГБ №1'!E89+БСМП!E89+ДГБ!E89+'ГП №1'!E89+'ГП №3'!E89+'Стом.'!E89+Роддом!E89+УЗО!E89</f>
        <v>0</v>
      </c>
      <c r="F88" s="167">
        <f>'ГБ №1'!F89+БСМП!F89+ДГБ!F89+'ГП №1'!F89+'ГП №3'!F89+'Стом.'!F89+Роддом!F89+УЗО!F89</f>
        <v>1311100</v>
      </c>
      <c r="G88" s="167">
        <f>'ГБ №1'!G89+БСМП!G89+ДГБ!G89+'ГП №1'!G89+'ГП №3'!G89+'Стом.'!G89+Роддом!G89+УЗО!G89</f>
        <v>1311010</v>
      </c>
      <c r="H88" s="167">
        <f>'ГБ №1'!H89+БСМП!H89+ДГБ!H89+'ГП №1'!H89+'ГП №3'!H89+'Стом.'!H89+Роддом!H89+УЗО!H89</f>
        <v>0</v>
      </c>
      <c r="I88" s="167">
        <f>'ГБ №1'!I89+БСМП!I89+ДГБ!I89+'ГП №1'!I89+'ГП №3'!I89+'Стом.'!I89+Роддом!I89+УЗО!I89</f>
        <v>0</v>
      </c>
      <c r="J88" s="167">
        <f>'ГБ №1'!J89+БСМП!J89+ДГБ!J89+'ГП №1'!J89+'ГП №3'!J89+'Стом.'!J89+Роддом!J89+УЗО!J89</f>
        <v>1311010</v>
      </c>
    </row>
    <row r="89" spans="1:10" s="237" customFormat="1" ht="15" hidden="1">
      <c r="A89" s="321"/>
      <c r="B89" s="333" t="s">
        <v>1015</v>
      </c>
      <c r="C89" s="325">
        <f>'ГБ №1'!C90+БСМП!C90+ДГБ!C90+'ГП №1'!C90+'ГП №3'!C90+'Стом.'!C90+Роддом!C90+УЗО!C90</f>
        <v>322613400</v>
      </c>
      <c r="D89" s="325">
        <f>'ГБ №1'!D90+БСМП!D90+ДГБ!D90+'ГП №1'!D90+'ГП №3'!D90+'Стом.'!D90+Роддом!D90+УЗО!D90</f>
        <v>0</v>
      </c>
      <c r="E89" s="325">
        <f>'ГБ №1'!E90+БСМП!E90+ДГБ!E90+'ГП №1'!E90+'ГП №3'!E90+'Стом.'!E90+Роддом!E90+УЗО!E90</f>
        <v>319919100</v>
      </c>
      <c r="F89" s="325">
        <f>'ГБ №1'!F90+БСМП!F90+ДГБ!F90+'ГП №1'!F90+'ГП №3'!F90+'Стом.'!F90+Роддом!F90+УЗО!F90</f>
        <v>2694300</v>
      </c>
      <c r="G89" s="325">
        <f>'ГБ №1'!G90+БСМП!G90+ДГБ!G90+'ГП №1'!G90+'ГП №3'!G90+'Стом.'!G90+Роддом!G90+УЗО!G90</f>
        <v>137043770.01999998</v>
      </c>
      <c r="H89" s="325">
        <f>'ГБ №1'!H90+БСМП!H90+ДГБ!H90+'ГП №1'!H90+'ГП №3'!H90+'Стом.'!H90+Роддом!H90+УЗО!H90</f>
        <v>0</v>
      </c>
      <c r="I89" s="325">
        <f>'ГБ №1'!I90+БСМП!I90+ДГБ!I90+'ГП №1'!I90+'ГП №3'!I90+'Стом.'!I90+Роддом!I90+УЗО!I90</f>
        <v>134350344.76999998</v>
      </c>
      <c r="J89" s="325">
        <f>'ГБ №1'!J90+БСМП!J90+ДГБ!J90+'ГП №1'!J90+'ГП №3'!J90+'Стом.'!J90+Роддом!J90+УЗО!J90</f>
        <v>2693425.25</v>
      </c>
    </row>
    <row r="90" spans="1:10" s="197" customFormat="1" ht="25.5" hidden="1">
      <c r="A90" s="192">
        <v>1</v>
      </c>
      <c r="B90" s="193" t="s">
        <v>945</v>
      </c>
      <c r="C90" s="195">
        <f>'ГБ №1'!C91+БСМП!C91+ДГБ!C91+'ГП №1'!C91+'ГП №3'!C91+'Стом.'!C91+Роддом!C91+УЗО!C91</f>
        <v>76589800</v>
      </c>
      <c r="D90" s="195">
        <f>'ГБ №1'!D91+БСМП!D91+ДГБ!D91+'ГП №1'!D91+'ГП №3'!D91+'Стом.'!D91+Роддом!D91+УЗО!D91</f>
        <v>0</v>
      </c>
      <c r="E90" s="195">
        <f>'ГБ №1'!E91+БСМП!E91+ДГБ!E91+'ГП №1'!E91+'ГП №3'!E91+'Стом.'!E91+Роддом!E91+УЗО!E91</f>
        <v>75284000</v>
      </c>
      <c r="F90" s="195">
        <f>'ГБ №1'!F91+БСМП!F91+ДГБ!F91+'ГП №1'!F91+'ГП №3'!F91+'Стом.'!F91+Роддом!F91+УЗО!F91</f>
        <v>1305800</v>
      </c>
      <c r="G90" s="195">
        <f>'ГБ №1'!G91+БСМП!G91+ДГБ!G91+'ГП №1'!G91+'ГП №3'!G91+'Стом.'!G91+Роддом!G91+УЗО!G91</f>
        <v>38090497.87</v>
      </c>
      <c r="H90" s="195">
        <f>'ГБ №1'!H91+БСМП!H91+ДГБ!H91+'ГП №1'!H91+'ГП №3'!H91+'Стом.'!H91+Роддом!H91+УЗО!H91</f>
        <v>0</v>
      </c>
      <c r="I90" s="195">
        <f>'ГБ №1'!I91+БСМП!I91+ДГБ!I91+'ГП №1'!I91+'ГП №3'!I91+'Стом.'!I91+Роддом!I91+УЗО!I91</f>
        <v>36785371.87</v>
      </c>
      <c r="J90" s="195">
        <f>'ГБ №1'!J91+БСМП!J91+ДГБ!J91+'ГП №1'!J91+'ГП №3'!J91+'Стом.'!J91+Роддом!J91+УЗО!J91</f>
        <v>1305126</v>
      </c>
    </row>
    <row r="91" spans="1:10" s="197" customFormat="1" ht="15" hidden="1">
      <c r="A91" s="192">
        <v>2</v>
      </c>
      <c r="B91" s="193" t="s">
        <v>974</v>
      </c>
      <c r="C91" s="195">
        <f>'ГБ №1'!C92+БСМП!C92+ДГБ!C92+'ГП №1'!C92+'ГП №3'!C92+'Стом.'!C92+Роддом!C92+УЗО!C92</f>
        <v>11026700</v>
      </c>
      <c r="D91" s="195">
        <f>'ГБ №1'!D92+БСМП!D92+ДГБ!D92+'ГП №1'!D92+'ГП №3'!D92+'Стом.'!D92+Роддом!D92+УЗО!D92</f>
        <v>0</v>
      </c>
      <c r="E91" s="195">
        <f>'ГБ №1'!E92+БСМП!E92+ДГБ!E92+'ГП №1'!E92+'ГП №3'!E92+'Стом.'!E92+Роддом!E92+УЗО!E92</f>
        <v>10964000</v>
      </c>
      <c r="F91" s="195">
        <f>'ГБ №1'!F92+БСМП!F92+ДГБ!F92+'ГП №1'!F92+'ГП №3'!F92+'Стом.'!F92+Роддом!F92+УЗО!F92</f>
        <v>62700</v>
      </c>
      <c r="G91" s="195">
        <f>'ГБ №1'!G92+БСМП!G92+ДГБ!G92+'ГП №1'!G92+'ГП №3'!G92+'Стом.'!G92+Роддом!G92+УЗО!G92</f>
        <v>8766669</v>
      </c>
      <c r="H91" s="195">
        <f>'ГБ №1'!H92+БСМП!H92+ДГБ!H92+'ГП №1'!H92+'ГП №3'!H92+'Стом.'!H92+Роддом!H92+УЗО!H92</f>
        <v>0</v>
      </c>
      <c r="I91" s="195">
        <f>'ГБ №1'!I92+БСМП!I92+ДГБ!I92+'ГП №1'!I92+'ГП №3'!I92+'Стом.'!I92+Роддом!I92+УЗО!I92</f>
        <v>8704042</v>
      </c>
      <c r="J91" s="195">
        <f>'ГБ №1'!J92+БСМП!J92+ДГБ!J92+'ГП №1'!J92+'ГП №3'!J92+'Стом.'!J92+Роддом!J92+УЗО!J92</f>
        <v>62627</v>
      </c>
    </row>
    <row r="92" spans="1:10" s="197" customFormat="1" ht="15" hidden="1">
      <c r="A92" s="192">
        <v>3</v>
      </c>
      <c r="B92" s="193" t="s">
        <v>975</v>
      </c>
      <c r="C92" s="195">
        <f>'ГБ №1'!C93+БСМП!C93+ДГБ!C93+'ГП №1'!C93+'ГП №3'!C93+'Стом.'!C93+Роддом!C93+УЗО!C93</f>
        <v>10005800</v>
      </c>
      <c r="D92" s="195">
        <f>'ГБ №1'!D93+БСМП!D93+ДГБ!D93+'ГП №1'!D93+'ГП №3'!D93+'Стом.'!D93+Роддом!D93+УЗО!D93</f>
        <v>0</v>
      </c>
      <c r="E92" s="195">
        <f>'ГБ №1'!E93+БСМП!E93+ДГБ!E93+'ГП №1'!E93+'ГП №3'!E93+'Стом.'!E93+Роддом!E93+УЗО!E93</f>
        <v>10000000</v>
      </c>
      <c r="F92" s="195">
        <f>'ГБ №1'!F93+БСМП!F93+ДГБ!F93+'ГП №1'!F93+'ГП №3'!F93+'Стом.'!F93+Роддом!F93+УЗО!F93</f>
        <v>5800</v>
      </c>
      <c r="G92" s="195">
        <f>'ГБ №1'!G93+БСМП!G93+ДГБ!G93+'ГП №1'!G93+'ГП №3'!G93+'Стом.'!G93+Роддом!G93+УЗО!G93</f>
        <v>6400800</v>
      </c>
      <c r="H92" s="195">
        <f>'ГБ №1'!H93+БСМП!H93+ДГБ!H93+'ГП №1'!H93+'ГП №3'!H93+'Стом.'!H93+Роддом!H93+УЗО!H93</f>
        <v>0</v>
      </c>
      <c r="I92" s="195">
        <f>'ГБ №1'!I93+БСМП!I93+ДГБ!I93+'ГП №1'!I93+'ГП №3'!I93+'Стом.'!I93+Роддом!I93+УЗО!I93</f>
        <v>6395000</v>
      </c>
      <c r="J92" s="195">
        <f>'ГБ №1'!J93+БСМП!J93+ДГБ!J93+'ГП №1'!J93+'ГП №3'!J93+'Стом.'!J93+Роддом!J93+УЗО!J93</f>
        <v>5800</v>
      </c>
    </row>
    <row r="93" spans="1:10" s="197" customFormat="1" ht="15" hidden="1">
      <c r="A93" s="192">
        <v>5</v>
      </c>
      <c r="B93" s="193" t="s">
        <v>946</v>
      </c>
      <c r="C93" s="195">
        <f>'ГБ №1'!C94+БСМП!C94+ДГБ!C94+'ГП №1'!C94+'ГП №3'!C94+'Стом.'!C94+Роддом!C94+УЗО!C94</f>
        <v>133671600</v>
      </c>
      <c r="D93" s="195">
        <f>'ГБ №1'!D94+БСМП!D94+ДГБ!D94+'ГП №1'!D94+'ГП №3'!D94+'Стом.'!D94+Роддом!D94+УЗО!D94</f>
        <v>0</v>
      </c>
      <c r="E93" s="195">
        <f>'ГБ №1'!E94+БСМП!E94+ДГБ!E94+'ГП №1'!E94+'ГП №3'!E94+'Стом.'!E94+Роддом!E94+УЗО!E94</f>
        <v>132920000</v>
      </c>
      <c r="F93" s="195">
        <f>'ГБ №1'!F94+БСМП!F94+ДГБ!F94+'ГП №1'!F94+'ГП №3'!F94+'Стом.'!F94+Роддом!F94+УЗО!F94</f>
        <v>751600</v>
      </c>
      <c r="G93" s="195">
        <f>'ГБ №1'!G94+БСМП!G94+ДГБ!G94+'ГП №1'!G94+'ГП №3'!G94+'Стом.'!G94+Роддом!G94+УЗО!G94</f>
        <v>53059837.25</v>
      </c>
      <c r="H93" s="195">
        <f>'ГБ №1'!H94+БСМП!H94+ДГБ!H94+'ГП №1'!H94+'ГП №3'!H94+'Стом.'!H94+Роддом!H94+УЗО!H94</f>
        <v>0</v>
      </c>
      <c r="I93" s="195">
        <f>'ГБ №1'!I94+БСМП!I94+ДГБ!I94+'ГП №1'!I94+'ГП №3'!I94+'Стом.'!I94+Роддом!I94+УЗО!I94</f>
        <v>52308250</v>
      </c>
      <c r="J93" s="195">
        <f>'ГБ №1'!J94+БСМП!J94+ДГБ!J94+'ГП №1'!J94+'ГП №3'!J94+'Стом.'!J94+Роддом!J94+УЗО!J94</f>
        <v>751587.25</v>
      </c>
    </row>
    <row r="94" spans="1:10" s="197" customFormat="1" ht="15" hidden="1">
      <c r="A94" s="192">
        <v>6</v>
      </c>
      <c r="B94" s="193" t="s">
        <v>948</v>
      </c>
      <c r="C94" s="195">
        <f>'ГБ №1'!C95+БСМП!C95+ДГБ!C95+'ГП №1'!C95+'ГП №3'!C95+'Стом.'!C95+Роддом!C95+УЗО!C95</f>
        <v>24018400</v>
      </c>
      <c r="D94" s="195">
        <f>'ГБ №1'!D95+БСМП!D95+ДГБ!D95+'ГП №1'!D95+'ГП №3'!D95+'Стом.'!D95+Роддом!D95+УЗО!D95</f>
        <v>0</v>
      </c>
      <c r="E94" s="195">
        <f>'ГБ №1'!E95+БСМП!E95+ДГБ!E95+'ГП №1'!E95+'ГП №3'!E95+'Стом.'!E95+Роддом!E95+УЗО!E95</f>
        <v>23450000</v>
      </c>
      <c r="F94" s="195">
        <f>'ГБ №1'!F95+БСМП!F95+ДГБ!F95+'ГП №1'!F95+'ГП №3'!F95+'Стом.'!F95+Роддом!F95+УЗО!F95</f>
        <v>568400</v>
      </c>
      <c r="G94" s="195">
        <f>'ГБ №1'!G95+БСМП!G95+ДГБ!G95+'ГП №1'!G95+'ГП №3'!G95+'Стом.'!G95+Роддом!G95+УЗО!G95</f>
        <v>8734025</v>
      </c>
      <c r="H94" s="195">
        <f>'ГБ №1'!H95+БСМП!H95+ДГБ!H95+'ГП №1'!H95+'ГП №3'!H95+'Стом.'!H95+Роддом!H95+УЗО!H95</f>
        <v>0</v>
      </c>
      <c r="I94" s="195">
        <f>'ГБ №1'!I95+БСМП!I95+ДГБ!I95+'ГП №1'!I95+'ГП №3'!I95+'Стом.'!I95+Роддом!I95+УЗО!I95</f>
        <v>8165740</v>
      </c>
      <c r="J94" s="195">
        <f>'ГБ №1'!J95+БСМП!J95+ДГБ!J95+'ГП №1'!J95+'ГП №3'!J95+'Стом.'!J95+Роддом!J95+УЗО!J95</f>
        <v>568285</v>
      </c>
    </row>
    <row r="95" spans="1:10" s="197" customFormat="1" ht="15" hidden="1">
      <c r="A95" s="192">
        <v>7</v>
      </c>
      <c r="B95" s="193" t="s">
        <v>944</v>
      </c>
      <c r="C95" s="195">
        <f>'ГБ №1'!C96+БСМП!C96+ДГБ!C96+'ГП №1'!C96+'ГП №3'!C96+'Стом.'!C96+Роддом!C96+УЗО!C96</f>
        <v>67301100</v>
      </c>
      <c r="D95" s="195">
        <f>'ГБ №1'!D96+БСМП!D96+ДГБ!D96+'ГП №1'!D96+'ГП №3'!D96+'Стом.'!D96+Роддом!D96+УЗО!D96</f>
        <v>0</v>
      </c>
      <c r="E95" s="195">
        <f>'ГБ №1'!E96+БСМП!E96+ДГБ!E96+'ГП №1'!E96+'ГП №3'!E96+'Стом.'!E96+Роддом!E96+УЗО!E96</f>
        <v>67301100</v>
      </c>
      <c r="F95" s="195">
        <f>'ГБ №1'!F96+БСМП!F96+ДГБ!F96+'ГП №1'!F96+'ГП №3'!F96+'Стом.'!F96+Роддом!F96+УЗО!F96</f>
        <v>0</v>
      </c>
      <c r="G95" s="195">
        <f>'ГБ №1'!G96+БСМП!G96+ДГБ!G96+'ГП №1'!G96+'ГП №3'!G96+'Стом.'!G96+Роддом!G96+УЗО!G96</f>
        <v>21991940.9</v>
      </c>
      <c r="H95" s="195">
        <f>'ГБ №1'!H96+БСМП!H96+ДГБ!H96+'ГП №1'!H96+'ГП №3'!H96+'Стом.'!H96+Роддом!H96+УЗО!H96</f>
        <v>0</v>
      </c>
      <c r="I95" s="195">
        <f>'ГБ №1'!I96+БСМП!I96+ДГБ!I96+'ГП №1'!I96+'ГП №3'!I96+'Стом.'!I96+Роддом!I96+УЗО!I96</f>
        <v>21991940.9</v>
      </c>
      <c r="J95" s="195">
        <f>'ГБ №1'!J96+БСМП!J96+ДГБ!J96+'ГП №1'!J96+'ГП №3'!J96+'Стом.'!J96+Роддом!J96+УЗО!J96</f>
        <v>0</v>
      </c>
    </row>
    <row r="96" spans="1:10" s="201" customFormat="1" ht="63" hidden="1">
      <c r="A96" s="226"/>
      <c r="B96" s="335" t="s">
        <v>1017</v>
      </c>
      <c r="C96" s="166"/>
      <c r="D96" s="166"/>
      <c r="E96" s="166"/>
      <c r="F96" s="166"/>
      <c r="G96" s="166"/>
      <c r="H96" s="166"/>
      <c r="I96" s="166"/>
      <c r="J96" s="166"/>
    </row>
    <row r="97" spans="1:10" s="229" customFormat="1" ht="38.25" hidden="1">
      <c r="A97" s="227">
        <v>1.1</v>
      </c>
      <c r="B97" s="253" t="s">
        <v>1018</v>
      </c>
      <c r="C97" s="166">
        <f>'ГБ №1'!C98+БСМП!C98+ДГБ!C98+'ГП №1'!C98+'ГП №3'!C98+'Стом.'!C98+Роддом!C98+УЗО!C98</f>
        <v>8011500</v>
      </c>
      <c r="D97" s="166">
        <f>'ГБ №1'!D98+БСМП!D98+ДГБ!D98+'ГП №1'!D98+'ГП №3'!D98+'Стом.'!D98+Роддом!D98+УЗО!D98</f>
        <v>0</v>
      </c>
      <c r="E97" s="166">
        <f>'ГБ №1'!E98+БСМП!E98+ДГБ!E98+'ГП №1'!E98+'ГП №3'!E98+'Стом.'!E98+Роддом!E98+УЗО!E98</f>
        <v>7596900</v>
      </c>
      <c r="F97" s="166">
        <f>'ГБ №1'!F98+БСМП!F98+ДГБ!F98+'ГП №1'!F98+'ГП №3'!F98+'Стом.'!F98+Роддом!F98+УЗО!F98</f>
        <v>414600</v>
      </c>
      <c r="G97" s="166">
        <f>'ГБ №1'!G98+БСМП!G98+ДГБ!G98+'ГП №1'!G98+'ГП №3'!G98+'Стом.'!G98+Роддом!G98+УЗО!G98</f>
        <v>656251</v>
      </c>
      <c r="H97" s="166">
        <f>'ГБ №1'!H98+БСМП!H98+ДГБ!H98+'ГП №1'!H98+'ГП №3'!H98+'Стом.'!H98+Роддом!H98+УЗО!H98</f>
        <v>0</v>
      </c>
      <c r="I97" s="166">
        <f>'ГБ №1'!I98+БСМП!I98+ДГБ!I98+'ГП №1'!I98+'ГП №3'!I98+'Стом.'!I98+Роддом!I98+УЗО!I98</f>
        <v>241766</v>
      </c>
      <c r="J97" s="166">
        <f>'ГБ №1'!J98+БСМП!J98+ДГБ!J98+'ГП №1'!J98+'ГП №3'!J98+'Стом.'!J98+Роддом!J98+УЗО!J98</f>
        <v>414485</v>
      </c>
    </row>
    <row r="98" spans="1:10" s="229" customFormat="1" ht="15" hidden="1">
      <c r="A98" s="227">
        <v>1</v>
      </c>
      <c r="B98" s="343" t="s">
        <v>944</v>
      </c>
      <c r="C98" s="167">
        <f>'ГБ №1'!C99+БСМП!C99+ДГБ!C99+'ГП №1'!C99+'ГП №3'!C99+'Стом.'!C99+Роддом!C99+УЗО!C99</f>
        <v>548900</v>
      </c>
      <c r="D98" s="167">
        <f>'ГБ №1'!D99+БСМП!D99+ДГБ!D99+'ГП №1'!D99+'ГП №3'!D99+'Стом.'!D99+Роддом!D99+УЗО!D99</f>
        <v>0</v>
      </c>
      <c r="E98" s="167">
        <f>'ГБ №1'!E99+БСМП!E99+ДГБ!E99+'ГП №1'!E99+'ГП №3'!E99+'Стом.'!E99+Роддом!E99+УЗО!E99</f>
        <v>404400</v>
      </c>
      <c r="F98" s="167">
        <f>'ГБ №1'!F99+БСМП!F99+ДГБ!F99+'ГП №1'!F99+'ГП №3'!F99+'Стом.'!F99+Роддом!F99+УЗО!F99</f>
        <v>144500</v>
      </c>
      <c r="G98" s="167">
        <f>'ГБ №1'!G99+БСМП!G99+ДГБ!G99+'ГП №1'!G99+'ГП №3'!G99+'Стом.'!G99+Роддом!G99+УЗО!G99</f>
        <v>144500</v>
      </c>
      <c r="H98" s="167">
        <f>'ГБ №1'!H99+БСМП!H99+ДГБ!H99+'ГП №1'!H99+'ГП №3'!H99+'Стом.'!H99+Роддом!H99+УЗО!H99</f>
        <v>0</v>
      </c>
      <c r="I98" s="167">
        <f>'ГБ №1'!I99+БСМП!I99+ДГБ!I99+'ГП №1'!I99+'ГП №3'!I99+'Стом.'!I99+Роддом!I99+УЗО!I99</f>
        <v>0</v>
      </c>
      <c r="J98" s="167">
        <f>'ГБ №1'!J99+БСМП!J99+ДГБ!J99+'ГП №1'!J99+'ГП №3'!J99+'Стом.'!J99+Роддом!J99+УЗО!J99</f>
        <v>144500</v>
      </c>
    </row>
    <row r="99" spans="1:10" s="229" customFormat="1" ht="15" hidden="1">
      <c r="A99" s="227"/>
      <c r="B99" s="251" t="s">
        <v>1057</v>
      </c>
      <c r="C99" s="167">
        <f>'ГБ №1'!C100+БСМП!C100+ДГБ!C100+'ГП №1'!C100+'ГП №3'!C100+'Стом.'!C100+Роддом!C100+УЗО!C100</f>
        <v>291400</v>
      </c>
      <c r="D99" s="167">
        <f>'ГБ №1'!D100+БСМП!D100+ДГБ!D100+'ГП №1'!D100+'ГП №3'!D100+'Стом.'!D100+Роддом!D100+УЗО!D100</f>
        <v>0</v>
      </c>
      <c r="E99" s="167">
        <f>'ГБ №1'!E100+БСМП!E100+ДГБ!E100+'ГП №1'!E100+'ГП №3'!E100+'Стом.'!E100+Роддом!E100+УЗО!E100</f>
        <v>290400</v>
      </c>
      <c r="F99" s="167">
        <f>'ГБ №1'!F100+БСМП!F100+ДГБ!F100+'ГП №1'!F100+'ГП №3'!F100+'Стом.'!F100+Роддом!F100+УЗО!F100</f>
        <v>1000</v>
      </c>
      <c r="G99" s="167">
        <f>'ГБ №1'!G100+БСМП!G100+ДГБ!G100+'ГП №1'!G100+'ГП №3'!G100+'Стом.'!G100+Роддом!G100+УЗО!G100</f>
        <v>1000</v>
      </c>
      <c r="H99" s="167">
        <f>'ГБ №1'!H100+БСМП!H100+ДГБ!H100+'ГП №1'!H100+'ГП №3'!H100+'Стом.'!H100+Роддом!H100+УЗО!H100</f>
        <v>0</v>
      </c>
      <c r="I99" s="167">
        <f>'ГБ №1'!I100+БСМП!I100+ДГБ!I100+'ГП №1'!I100+'ГП №3'!I100+'Стом.'!I100+Роддом!I100+УЗО!I100</f>
        <v>0</v>
      </c>
      <c r="J99" s="167">
        <f>'ГБ №1'!J100+БСМП!J100+ДГБ!J100+'ГП №1'!J100+'ГП №3'!J100+'Стом.'!J100+Роддом!J100+УЗО!J100</f>
        <v>1000</v>
      </c>
    </row>
    <row r="100" spans="1:10" s="197" customFormat="1" ht="15" hidden="1">
      <c r="A100" s="192"/>
      <c r="B100" s="344" t="s">
        <v>1058</v>
      </c>
      <c r="C100" s="195">
        <f>'ГБ №1'!C101+БСМП!C101+ДГБ!C101+'ГП №1'!C101+'ГП №3'!C101+'Стом.'!C101+Роддом!C101+УЗО!C101</f>
        <v>257500</v>
      </c>
      <c r="D100" s="195">
        <f>'ГБ №1'!D101+БСМП!D101+ДГБ!D101+'ГП №1'!D101+'ГП №3'!D101+'Стом.'!D101+Роддом!D101+УЗО!D101</f>
        <v>0</v>
      </c>
      <c r="E100" s="195">
        <f>'ГБ №1'!E101+БСМП!E101+ДГБ!E101+'ГП №1'!E101+'ГП №3'!E101+'Стом.'!E101+Роддом!E101+УЗО!E101</f>
        <v>114000</v>
      </c>
      <c r="F100" s="195">
        <f>'ГБ №1'!F101+БСМП!F101+ДГБ!F101+'ГП №1'!F101+'ГП №3'!F101+'Стом.'!F101+Роддом!F101+УЗО!F101</f>
        <v>143500</v>
      </c>
      <c r="G100" s="195">
        <f>'ГБ №1'!G101+БСМП!G101+ДГБ!G101+'ГП №1'!G101+'ГП №3'!G101+'Стом.'!G101+Роддом!G101+УЗО!G101</f>
        <v>143500</v>
      </c>
      <c r="H100" s="195">
        <f>'ГБ №1'!H101+БСМП!H101+ДГБ!H101+'ГП №1'!H101+'ГП №3'!H101+'Стом.'!H101+Роддом!H101+УЗО!H101</f>
        <v>0</v>
      </c>
      <c r="I100" s="195">
        <f>'ГБ №1'!I101+БСМП!I101+ДГБ!I101+'ГП №1'!I101+'ГП №3'!I101+'Стом.'!I101+Роддом!I101+УЗО!I101</f>
        <v>0</v>
      </c>
      <c r="J100" s="195">
        <f>'ГБ №1'!J101+БСМП!J101+ДГБ!J101+'ГП №1'!J101+'ГП №3'!J101+'Стом.'!J101+Роддом!J101+УЗО!J101</f>
        <v>143500</v>
      </c>
    </row>
    <row r="101" spans="1:10" s="229" customFormat="1" ht="25.5" hidden="1">
      <c r="A101" s="227">
        <v>2</v>
      </c>
      <c r="B101" s="334" t="s">
        <v>945</v>
      </c>
      <c r="C101" s="167">
        <f>'ГБ №1'!C102+БСМП!C102+ДГБ!C102+'ГП №1'!C102+'ГП №3'!C102+'Стом.'!C102+Роддом!C102+УЗО!C102</f>
        <v>1438500</v>
      </c>
      <c r="D101" s="167">
        <f>'ГБ №1'!D102+БСМП!D102+ДГБ!D102+'ГП №1'!D102+'ГП №3'!D102+'Стом.'!D102+Роддом!D102+УЗО!D102</f>
        <v>0</v>
      </c>
      <c r="E101" s="167">
        <f>'ГБ №1'!E102+БСМП!E102+ДГБ!E102+'ГП №1'!E102+'ГП №3'!E102+'Стом.'!E102+Роддом!E102+УЗО!E102</f>
        <v>1399100</v>
      </c>
      <c r="F101" s="167">
        <f>'ГБ №1'!F102+БСМП!F102+ДГБ!F102+'ГП №1'!F102+'ГП №3'!F102+'Стом.'!F102+Роддом!F102+УЗО!F102</f>
        <v>39400</v>
      </c>
      <c r="G101" s="167">
        <f>'ГБ №1'!G102+БСМП!G102+ДГБ!G102+'ГП №1'!G102+'ГП №3'!G102+'Стом.'!G102+Роддом!G102+УЗО!G102</f>
        <v>84775</v>
      </c>
      <c r="H101" s="167">
        <f>'ГБ №1'!H102+БСМП!H102+ДГБ!H102+'ГП №1'!H102+'ГП №3'!H102+'Стом.'!H102+Роддом!H102+УЗО!H102</f>
        <v>0</v>
      </c>
      <c r="I101" s="167">
        <f>'ГБ №1'!I102+БСМП!I102+ДГБ!I102+'ГП №1'!I102+'ГП №3'!I102+'Стом.'!I102+Роддом!I102+УЗО!I102</f>
        <v>45420</v>
      </c>
      <c r="J101" s="167">
        <f>'ГБ №1'!J102+БСМП!J102+ДГБ!J102+'ГП №1'!J102+'ГП №3'!J102+'Стом.'!J102+Роддом!J102+УЗО!J102</f>
        <v>39355</v>
      </c>
    </row>
    <row r="102" spans="1:10" s="229" customFormat="1" ht="15" hidden="1">
      <c r="A102" s="227"/>
      <c r="B102" s="251" t="s">
        <v>1057</v>
      </c>
      <c r="C102" s="167">
        <f>'ГБ №1'!C103+БСМП!C103+ДГБ!C103+'ГП №1'!C103+'ГП №3'!C103+'Стом.'!C103+Роддом!C103+УЗО!C103</f>
        <v>830000</v>
      </c>
      <c r="D102" s="167">
        <f>'ГБ №1'!D103+БСМП!D103+ДГБ!D103+'ГП №1'!D103+'ГП №3'!D103+'Стом.'!D103+Роддом!D103+УЗО!D103</f>
        <v>0</v>
      </c>
      <c r="E102" s="167">
        <f>'ГБ №1'!E103+БСМП!E103+ДГБ!E103+'ГП №1'!E103+'ГП №3'!E103+'Стом.'!E103+Роддом!E103+УЗО!E103</f>
        <v>790600</v>
      </c>
      <c r="F102" s="167">
        <f>'ГБ №1'!F103+БСМП!F103+ДГБ!F103+'ГП №1'!F103+'ГП №3'!F103+'Стом.'!F103+Роддом!F103+УЗО!F103</f>
        <v>39400</v>
      </c>
      <c r="G102" s="167">
        <f>'ГБ №1'!G103+БСМП!G103+ДГБ!G103+'ГП №1'!G103+'ГП №3'!G103+'Стом.'!G103+Роддом!G103+УЗО!G103</f>
        <v>42775</v>
      </c>
      <c r="H102" s="167">
        <f>'ГБ №1'!H103+БСМП!H103+ДГБ!H103+'ГП №1'!H103+'ГП №3'!H103+'Стом.'!H103+Роддом!H103+УЗО!H103</f>
        <v>0</v>
      </c>
      <c r="I102" s="167">
        <f>'ГБ №1'!I103+БСМП!I103+ДГБ!I103+'ГП №1'!I103+'ГП №3'!I103+'Стом.'!I103+Роддом!I103+УЗО!I103</f>
        <v>3420</v>
      </c>
      <c r="J102" s="167">
        <f>'ГБ №1'!J103+БСМП!J103+ДГБ!J103+'ГП №1'!J103+'ГП №3'!J103+'Стом.'!J103+Роддом!J103+УЗО!J103</f>
        <v>39355</v>
      </c>
    </row>
    <row r="103" spans="1:10" s="197" customFormat="1" ht="15" hidden="1">
      <c r="A103" s="192"/>
      <c r="B103" s="344" t="s">
        <v>1058</v>
      </c>
      <c r="C103" s="195">
        <f>'ГБ №1'!C104+БСМП!C104+ДГБ!C104+'ГП №1'!C104+'ГП №3'!C104+'Стом.'!C104+Роддом!C104+УЗО!C104</f>
        <v>608500</v>
      </c>
      <c r="D103" s="195">
        <f>'ГБ №1'!D104+БСМП!D104+ДГБ!D104+'ГП №1'!D104+'ГП №3'!D104+'Стом.'!D104+Роддом!D104+УЗО!D104</f>
        <v>0</v>
      </c>
      <c r="E103" s="195">
        <f>'ГБ №1'!E104+БСМП!E104+ДГБ!E104+'ГП №1'!E104+'ГП №3'!E104+'Стом.'!E104+Роддом!E104+УЗО!E104</f>
        <v>608500</v>
      </c>
      <c r="F103" s="195">
        <f>'ГБ №1'!F104+БСМП!F104+ДГБ!F104+'ГП №1'!F104+'ГП №3'!F104+'Стом.'!F104+Роддом!F104+УЗО!F104</f>
        <v>0</v>
      </c>
      <c r="G103" s="195">
        <f>'ГБ №1'!G104+БСМП!G104+ДГБ!G104+'ГП №1'!G104+'ГП №3'!G104+'Стом.'!G104+Роддом!G104+УЗО!G104</f>
        <v>42000</v>
      </c>
      <c r="H103" s="195">
        <f>'ГБ №1'!H104+БСМП!H104+ДГБ!H104+'ГП №1'!H104+'ГП №3'!H104+'Стом.'!H104+Роддом!H104+УЗО!H104</f>
        <v>0</v>
      </c>
      <c r="I103" s="195">
        <f>'ГБ №1'!I104+БСМП!I104+ДГБ!I104+'ГП №1'!I104+'ГП №3'!I104+'Стом.'!I104+Роддом!I104+УЗО!I104</f>
        <v>42000</v>
      </c>
      <c r="J103" s="195">
        <f>'ГБ №1'!J104+БСМП!J104+ДГБ!J104+'ГП №1'!J104+'ГП №3'!J104+'Стом.'!J104+Роддом!J104+УЗО!J104</f>
        <v>0</v>
      </c>
    </row>
    <row r="104" spans="1:10" s="229" customFormat="1" ht="15" hidden="1">
      <c r="A104" s="227">
        <v>3</v>
      </c>
      <c r="B104" s="334" t="s">
        <v>946</v>
      </c>
      <c r="C104" s="167">
        <f>'ГБ №1'!C105+БСМП!C105+ДГБ!C105+'ГП №1'!C105+'ГП №3'!C105+'Стом.'!C105+Роддом!C105+УЗО!C105</f>
        <v>1837200</v>
      </c>
      <c r="D104" s="167">
        <f>'ГБ №1'!D105+БСМП!D105+ДГБ!D105+'ГП №1'!D105+'ГП №3'!D105+'Стом.'!D105+Роддом!D105+УЗО!D105</f>
        <v>0</v>
      </c>
      <c r="E104" s="167">
        <f>'ГБ №1'!E105+БСМП!E105+ДГБ!E105+'ГП №1'!E105+'ГП №3'!E105+'Стом.'!E105+Роддом!E105+УЗО!E105</f>
        <v>1682500</v>
      </c>
      <c r="F104" s="167">
        <f>'ГБ №1'!F105+БСМП!F105+ДГБ!F105+'ГП №1'!F105+'ГП №3'!F105+'Стом.'!F105+Роддом!F105+УЗО!F105</f>
        <v>154700</v>
      </c>
      <c r="G104" s="167">
        <f>'ГБ №1'!G105+БСМП!G105+ДГБ!G105+'ГП №1'!G105+'ГП №3'!G105+'Стом.'!G105+Роддом!G105+УЗО!G105</f>
        <v>235590</v>
      </c>
      <c r="H104" s="167">
        <f>'ГБ №1'!H105+БСМП!H105+ДГБ!H105+'ГП №1'!H105+'ГП №3'!H105+'Стом.'!H105+Роддом!H105+УЗО!H105</f>
        <v>0</v>
      </c>
      <c r="I104" s="167">
        <f>'ГБ №1'!I105+БСМП!I105+ДГБ!I105+'ГП №1'!I105+'ГП №3'!I105+'Стом.'!I105+Роддом!I105+УЗО!I105</f>
        <v>80900</v>
      </c>
      <c r="J104" s="167">
        <f>'ГБ №1'!J105+БСМП!J105+ДГБ!J105+'ГП №1'!J105+'ГП №3'!J105+'Стом.'!J105+Роддом!J105+УЗО!J105</f>
        <v>154690</v>
      </c>
    </row>
    <row r="105" spans="1:10" s="229" customFormat="1" ht="15" hidden="1">
      <c r="A105" s="227"/>
      <c r="B105" s="251" t="s">
        <v>1057</v>
      </c>
      <c r="C105" s="167">
        <f>'ГБ №1'!C106+БСМП!C106+ДГБ!C106+'ГП №1'!C106+'ГП №3'!C106+'Стом.'!C106+Роддом!C106+УЗО!C106</f>
        <v>915200</v>
      </c>
      <c r="D105" s="167">
        <f>'ГБ №1'!D106+БСМП!D106+ДГБ!D106+'ГП №1'!D106+'ГП №3'!D106+'Стом.'!D106+Роддом!D106+УЗО!D106</f>
        <v>0</v>
      </c>
      <c r="E105" s="167">
        <f>'ГБ №1'!E106+БСМП!E106+ДГБ!E106+'ГП №1'!E106+'ГП №3'!E106+'Стом.'!E106+Роддом!E106+УЗО!E106</f>
        <v>915200</v>
      </c>
      <c r="F105" s="167">
        <f>'ГБ №1'!F106+БСМП!F106+ДГБ!F106+'ГП №1'!F106+'ГП №3'!F106+'Стом.'!F106+Роддом!F106+УЗО!F106</f>
        <v>0</v>
      </c>
      <c r="G105" s="167">
        <f>'ГБ №1'!G106+БСМП!G106+ДГБ!G106+'ГП №1'!G106+'ГП №3'!G106+'Стом.'!G106+Роддом!G106+УЗО!G106</f>
        <v>3950</v>
      </c>
      <c r="H105" s="167">
        <f>'ГБ №1'!H106+БСМП!H106+ДГБ!H106+'ГП №1'!H106+'ГП №3'!H106+'Стом.'!H106+Роддом!H106+УЗО!H106</f>
        <v>0</v>
      </c>
      <c r="I105" s="167">
        <f>'ГБ №1'!I106+БСМП!I106+ДГБ!I106+'ГП №1'!I106+'ГП №3'!I106+'Стом.'!I106+Роддом!I106+УЗО!I106</f>
        <v>3950</v>
      </c>
      <c r="J105" s="167">
        <f>'ГБ №1'!J106+БСМП!J106+ДГБ!J106+'ГП №1'!J106+'ГП №3'!J106+'Стом.'!J106+Роддом!J106+УЗО!J106</f>
        <v>0</v>
      </c>
    </row>
    <row r="106" spans="1:10" s="197" customFormat="1" ht="15" hidden="1">
      <c r="A106" s="192"/>
      <c r="B106" s="344" t="s">
        <v>1058</v>
      </c>
      <c r="C106" s="195">
        <f>'ГБ №1'!C107+БСМП!C107+ДГБ!C107+'ГП №1'!C107+'ГП №3'!C107+'Стом.'!C107+Роддом!C107+УЗО!C107</f>
        <v>922000</v>
      </c>
      <c r="D106" s="195">
        <f>'ГБ №1'!D107+БСМП!D107+ДГБ!D107+'ГП №1'!D107+'ГП №3'!D107+'Стом.'!D107+Роддом!D107+УЗО!D107</f>
        <v>0</v>
      </c>
      <c r="E106" s="195">
        <f>'ГБ №1'!E107+БСМП!E107+ДГБ!E107+'ГП №1'!E107+'ГП №3'!E107+'Стом.'!E107+Роддом!E107+УЗО!E107</f>
        <v>767300</v>
      </c>
      <c r="F106" s="195">
        <f>'ГБ №1'!F107+БСМП!F107+ДГБ!F107+'ГП №1'!F107+'ГП №3'!F107+'Стом.'!F107+Роддом!F107+УЗО!F107</f>
        <v>154700</v>
      </c>
      <c r="G106" s="195">
        <f>'ГБ №1'!G107+БСМП!G107+ДГБ!G107+'ГП №1'!G107+'ГП №3'!G107+'Стом.'!G107+Роддом!G107+УЗО!G107</f>
        <v>231640</v>
      </c>
      <c r="H106" s="195">
        <f>'ГБ №1'!H107+БСМП!H107+ДГБ!H107+'ГП №1'!H107+'ГП №3'!H107+'Стом.'!H107+Роддом!H107+УЗО!H107</f>
        <v>0</v>
      </c>
      <c r="I106" s="195">
        <f>'ГБ №1'!I107+БСМП!I107+ДГБ!I107+'ГП №1'!I107+'ГП №3'!I107+'Стом.'!I107+Роддом!I107+УЗО!I107</f>
        <v>76950</v>
      </c>
      <c r="J106" s="195">
        <f>'ГБ №1'!J107+БСМП!J107+ДГБ!J107+'ГП №1'!J107+'ГП №3'!J107+'Стом.'!J107+Роддом!J107+УЗО!J107</f>
        <v>154690</v>
      </c>
    </row>
    <row r="107" spans="1:10" s="229" customFormat="1" ht="15" hidden="1">
      <c r="A107" s="227">
        <v>4</v>
      </c>
      <c r="B107" s="334" t="s">
        <v>948</v>
      </c>
      <c r="C107" s="167">
        <f>'ГБ №1'!C108+БСМП!C108+ДГБ!C108+'ГП №1'!C108+'ГП №3'!C108+'Стом.'!C108+Роддом!C108+УЗО!C108</f>
        <v>971300</v>
      </c>
      <c r="D107" s="167">
        <f>'ГБ №1'!D108+БСМП!D108+ДГБ!D108+'ГП №1'!D108+'ГП №3'!D108+'Стом.'!D108+Роддом!D108+УЗО!D108</f>
        <v>0</v>
      </c>
      <c r="E107" s="167">
        <f>'ГБ №1'!E108+БСМП!E108+ДГБ!E108+'ГП №1'!E108+'ГП №3'!E108+'Стом.'!E108+Роддом!E108+УЗО!E108</f>
        <v>971300</v>
      </c>
      <c r="F107" s="167">
        <f>'ГБ №1'!F108+БСМП!F108+ДГБ!F108+'ГП №1'!F108+'ГП №3'!F108+'Стом.'!F108+Роддом!F108+УЗО!F108</f>
        <v>0</v>
      </c>
      <c r="G107" s="167">
        <f>'ГБ №1'!G108+БСМП!G108+ДГБ!G108+'ГП №1'!G108+'ГП №3'!G108+'Стом.'!G108+Роддом!G108+УЗО!G108</f>
        <v>0</v>
      </c>
      <c r="H107" s="167">
        <f>'ГБ №1'!H108+БСМП!H108+ДГБ!H108+'ГП №1'!H108+'ГП №3'!H108+'Стом.'!H108+Роддом!H108+УЗО!H108</f>
        <v>0</v>
      </c>
      <c r="I107" s="167">
        <f>'ГБ №1'!I108+БСМП!I108+ДГБ!I108+'ГП №1'!I108+'ГП №3'!I108+'Стом.'!I108+Роддом!I108+УЗО!I108</f>
        <v>0</v>
      </c>
      <c r="J107" s="167">
        <f>'ГБ №1'!J108+БСМП!J108+ДГБ!J108+'ГП №1'!J108+'ГП №3'!J108+'Стом.'!J108+Роддом!J108+УЗО!J108</f>
        <v>0</v>
      </c>
    </row>
    <row r="108" spans="1:10" s="229" customFormat="1" ht="15" hidden="1">
      <c r="A108" s="227"/>
      <c r="B108" s="251" t="s">
        <v>1057</v>
      </c>
      <c r="C108" s="167">
        <f>'ГБ №1'!C109+БСМП!C109+ДГБ!C109+'ГП №1'!C109+'ГП №3'!C109+'Стом.'!C109+Роддом!C109+УЗО!C109</f>
        <v>542100</v>
      </c>
      <c r="D108" s="167">
        <f>'ГБ №1'!D109+БСМП!D109+ДГБ!D109+'ГП №1'!D109+'ГП №3'!D109+'Стом.'!D109+Роддом!D109+УЗО!D109</f>
        <v>0</v>
      </c>
      <c r="E108" s="167">
        <f>'ГБ №1'!E109+БСМП!E109+ДГБ!E109+'ГП №1'!E109+'ГП №3'!E109+'Стом.'!E109+Роддом!E109+УЗО!E109</f>
        <v>542100</v>
      </c>
      <c r="F108" s="167">
        <f>'ГБ №1'!F109+БСМП!F109+ДГБ!F109+'ГП №1'!F109+'ГП №3'!F109+'Стом.'!F109+Роддом!F109+УЗО!F109</f>
        <v>0</v>
      </c>
      <c r="G108" s="167">
        <f>'ГБ №1'!G109+БСМП!G109+ДГБ!G109+'ГП №1'!G109+'ГП №3'!G109+'Стом.'!G109+Роддом!G109+УЗО!G109</f>
        <v>0</v>
      </c>
      <c r="H108" s="167">
        <f>'ГБ №1'!H109+БСМП!H109+ДГБ!H109+'ГП №1'!H109+'ГП №3'!H109+'Стом.'!H109+Роддом!H109+УЗО!H109</f>
        <v>0</v>
      </c>
      <c r="I108" s="167">
        <f>'ГБ №1'!I109+БСМП!I109+ДГБ!I109+'ГП №1'!I109+'ГП №3'!I109+'Стом.'!I109+Роддом!I109+УЗО!I109</f>
        <v>0</v>
      </c>
      <c r="J108" s="167">
        <f>'ГБ №1'!J109+БСМП!J109+ДГБ!J109+'ГП №1'!J109+'ГП №3'!J109+'Стом.'!J109+Роддом!J109+УЗО!J109</f>
        <v>0</v>
      </c>
    </row>
    <row r="109" spans="1:10" s="197" customFormat="1" ht="15" hidden="1">
      <c r="A109" s="192"/>
      <c r="B109" s="344" t="s">
        <v>1058</v>
      </c>
      <c r="C109" s="195">
        <f>'ГБ №1'!C110+БСМП!C110+ДГБ!C110+'ГП №1'!C110+'ГП №3'!C110+'Стом.'!C110+Роддом!C110+УЗО!C110</f>
        <v>429200</v>
      </c>
      <c r="D109" s="195">
        <f>'ГБ №1'!D110+БСМП!D110+ДГБ!D110+'ГП №1'!D110+'ГП №3'!D110+'Стом.'!D110+Роддом!D110+УЗО!D110</f>
        <v>0</v>
      </c>
      <c r="E109" s="195">
        <f>'ГБ №1'!E110+БСМП!E110+ДГБ!E110+'ГП №1'!E110+'ГП №3'!E110+'Стом.'!E110+Роддом!E110+УЗО!E110</f>
        <v>429200</v>
      </c>
      <c r="F109" s="195">
        <f>'ГБ №1'!F110+БСМП!F110+ДГБ!F110+'ГП №1'!F110+'ГП №3'!F110+'Стом.'!F110+Роддом!F110+УЗО!F110</f>
        <v>0</v>
      </c>
      <c r="G109" s="195">
        <f>'ГБ №1'!G110+БСМП!G110+ДГБ!G110+'ГП №1'!G110+'ГП №3'!G110+'Стом.'!G110+Роддом!G110+УЗО!G110</f>
        <v>0</v>
      </c>
      <c r="H109" s="195">
        <f>'ГБ №1'!H110+БСМП!H110+ДГБ!H110+'ГП №1'!H110+'ГП №3'!H110+'Стом.'!H110+Роддом!H110+УЗО!H110</f>
        <v>0</v>
      </c>
      <c r="I109" s="195">
        <f>'ГБ №1'!I110+БСМП!I110+ДГБ!I110+'ГП №1'!I110+'ГП №3'!I110+'Стом.'!I110+Роддом!I110+УЗО!I110</f>
        <v>0</v>
      </c>
      <c r="J109" s="195">
        <f>'ГБ №1'!J110+БСМП!J110+ДГБ!J110+'ГП №1'!J110+'ГП №3'!J110+'Стом.'!J110+Роддом!J110+УЗО!J110</f>
        <v>0</v>
      </c>
    </row>
    <row r="110" spans="1:10" s="229" customFormat="1" ht="15" hidden="1">
      <c r="A110" s="227">
        <v>5</v>
      </c>
      <c r="B110" s="334" t="s">
        <v>974</v>
      </c>
      <c r="C110" s="167">
        <f>'ГБ №1'!C111+БСМП!C111+ДГБ!C111+'ГП №1'!C111+'ГП №3'!C111+'Стом.'!C111+Роддом!C111+УЗО!C111</f>
        <v>1374100</v>
      </c>
      <c r="D110" s="167">
        <f>'ГБ №1'!D111+БСМП!D111+ДГБ!D111+'ГП №1'!D111+'ГП №3'!D111+'Стом.'!D111+Роддом!D111+УЗО!D111</f>
        <v>0</v>
      </c>
      <c r="E110" s="167">
        <f>'ГБ №1'!E111+БСМП!E111+ДГБ!E111+'ГП №1'!E111+'ГП №3'!E111+'Стом.'!E111+Роддом!E111+УЗО!E111</f>
        <v>1336100</v>
      </c>
      <c r="F110" s="167">
        <f>'ГБ №1'!F111+БСМП!F111+ДГБ!F111+'ГП №1'!F111+'ГП №3'!F111+'Стом.'!F111+Роддом!F111+УЗО!F111</f>
        <v>38000</v>
      </c>
      <c r="G110" s="167">
        <f>'ГБ №1'!G111+БСМП!G111+ДГБ!G111+'ГП №1'!G111+'ГП №3'!G111+'Стом.'!G111+Роддом!G111+УЗО!G111</f>
        <v>37970</v>
      </c>
      <c r="H110" s="167">
        <f>'ГБ №1'!H111+БСМП!H111+ДГБ!H111+'ГП №1'!H111+'ГП №3'!H111+'Стом.'!H111+Роддом!H111+УЗО!H111</f>
        <v>0</v>
      </c>
      <c r="I110" s="167">
        <f>'ГБ №1'!I111+БСМП!I111+ДГБ!I111+'ГП №1'!I111+'ГП №3'!I111+'Стом.'!I111+Роддом!I111+УЗО!I111</f>
        <v>0</v>
      </c>
      <c r="J110" s="167">
        <f>'ГБ №1'!J111+БСМП!J111+ДГБ!J111+'ГП №1'!J111+'ГП №3'!J111+'Стом.'!J111+Роддом!J111+УЗО!J111</f>
        <v>37970</v>
      </c>
    </row>
    <row r="111" spans="1:10" s="229" customFormat="1" ht="15" hidden="1">
      <c r="A111" s="227"/>
      <c r="B111" s="251" t="s">
        <v>1057</v>
      </c>
      <c r="C111" s="167">
        <f>'ГБ №1'!C112+БСМП!C112+ДГБ!C112+'ГП №1'!C112+'ГП №3'!C112+'Стом.'!C112+Роддом!C112+УЗО!C112</f>
        <v>798500</v>
      </c>
      <c r="D111" s="167">
        <f>'ГБ №1'!D112+БСМП!D112+ДГБ!D112+'ГП №1'!D112+'ГП №3'!D112+'Стом.'!D112+Роддом!D112+УЗО!D112</f>
        <v>0</v>
      </c>
      <c r="E111" s="167">
        <f>'ГБ №1'!E112+БСМП!E112+ДГБ!E112+'ГП №1'!E112+'ГП №3'!E112+'Стом.'!E112+Роддом!E112+УЗО!E112</f>
        <v>760500</v>
      </c>
      <c r="F111" s="167">
        <f>'ГБ №1'!F112+БСМП!F112+ДГБ!F112+'ГП №1'!F112+'ГП №3'!F112+'Стом.'!F112+Роддом!F112+УЗО!F112</f>
        <v>38000</v>
      </c>
      <c r="G111" s="167">
        <f>'ГБ №1'!G112+БСМП!G112+ДГБ!G112+'ГП №1'!G112+'ГП №3'!G112+'Стом.'!G112+Роддом!G112+УЗО!G112</f>
        <v>37970</v>
      </c>
      <c r="H111" s="167">
        <f>'ГБ №1'!H112+БСМП!H112+ДГБ!H112+'ГП №1'!H112+'ГП №3'!H112+'Стом.'!H112+Роддом!H112+УЗО!H112</f>
        <v>0</v>
      </c>
      <c r="I111" s="167">
        <f>'ГБ №1'!I112+БСМП!I112+ДГБ!I112+'ГП №1'!I112+'ГП №3'!I112+'Стом.'!I112+Роддом!I112+УЗО!I112</f>
        <v>0</v>
      </c>
      <c r="J111" s="167">
        <f>'ГБ №1'!J112+БСМП!J112+ДГБ!J112+'ГП №1'!J112+'ГП №3'!J112+'Стом.'!J112+Роддом!J112+УЗО!J112</f>
        <v>37970</v>
      </c>
    </row>
    <row r="112" spans="1:10" s="197" customFormat="1" ht="15" hidden="1">
      <c r="A112" s="192"/>
      <c r="B112" s="344" t="s">
        <v>1058</v>
      </c>
      <c r="C112" s="195">
        <f>'ГБ №1'!C113+БСМП!C113+ДГБ!C113+'ГП №1'!C113+'ГП №3'!C113+'Стом.'!C113+Роддом!C113+УЗО!C113</f>
        <v>575600</v>
      </c>
      <c r="D112" s="195">
        <f>'ГБ №1'!D113+БСМП!D113+ДГБ!D113+'ГП №1'!D113+'ГП №3'!D113+'Стом.'!D113+Роддом!D113+УЗО!D113</f>
        <v>0</v>
      </c>
      <c r="E112" s="195">
        <f>'ГБ №1'!E113+БСМП!E113+ДГБ!E113+'ГП №1'!E113+'ГП №3'!E113+'Стом.'!E113+Роддом!E113+УЗО!E113</f>
        <v>575600</v>
      </c>
      <c r="F112" s="195">
        <f>'ГБ №1'!F113+БСМП!F113+ДГБ!F113+'ГП №1'!F113+'ГП №3'!F113+'Стом.'!F113+Роддом!F113+УЗО!F113</f>
        <v>0</v>
      </c>
      <c r="G112" s="195">
        <f>'ГБ №1'!G113+БСМП!G113+ДГБ!G113+'ГП №1'!G113+'ГП №3'!G113+'Стом.'!G113+Роддом!G113+УЗО!G113</f>
        <v>0</v>
      </c>
      <c r="H112" s="195">
        <f>'ГБ №1'!H113+БСМП!H113+ДГБ!H113+'ГП №1'!H113+'ГП №3'!H113+'Стом.'!H113+Роддом!H113+УЗО!H113</f>
        <v>0</v>
      </c>
      <c r="I112" s="195">
        <f>'ГБ №1'!I113+БСМП!I113+ДГБ!I113+'ГП №1'!I113+'ГП №3'!I113+'Стом.'!I113+Роддом!I113+УЗО!I113</f>
        <v>0</v>
      </c>
      <c r="J112" s="195">
        <f>'ГБ №1'!J113+БСМП!J113+ДГБ!J113+'ГП №1'!J113+'ГП №3'!J113+'Стом.'!J113+Роддом!J113+УЗО!J113</f>
        <v>0</v>
      </c>
    </row>
    <row r="113" spans="1:10" s="229" customFormat="1" ht="15" hidden="1">
      <c r="A113" s="227">
        <v>6</v>
      </c>
      <c r="B113" s="334" t="s">
        <v>975</v>
      </c>
      <c r="C113" s="167">
        <f>'ГБ №1'!C114+БСМП!C114+ДГБ!C114+'ГП №1'!C114+'ГП №3'!C114+'Стом.'!C114+Роддом!C114+УЗО!C114</f>
        <v>1374100</v>
      </c>
      <c r="D113" s="167">
        <f>'ГБ №1'!D114+БСМП!D114+ДГБ!D114+'ГП №1'!D114+'ГП №3'!D114+'Стом.'!D114+Роддом!D114+УЗО!D114</f>
        <v>0</v>
      </c>
      <c r="E113" s="167">
        <f>'ГБ №1'!E114+БСМП!E114+ДГБ!E114+'ГП №1'!E114+'ГП №3'!E114+'Стом.'!E114+Роддом!E114+УЗО!E114</f>
        <v>1336100</v>
      </c>
      <c r="F113" s="167">
        <f>'ГБ №1'!F114+БСМП!F114+ДГБ!F114+'ГП №1'!F114+'ГП №3'!F114+'Стом.'!F114+Роддом!F114+УЗО!F114</f>
        <v>38000</v>
      </c>
      <c r="G113" s="167">
        <f>'ГБ №1'!G114+БСМП!G114+ДГБ!G114+'ГП №1'!G114+'ГП №3'!G114+'Стом.'!G114+Роддом!G114+УЗО!G114</f>
        <v>47370</v>
      </c>
      <c r="H113" s="167">
        <f>'ГБ №1'!H114+БСМП!H114+ДГБ!H114+'ГП №1'!H114+'ГП №3'!H114+'Стом.'!H114+Роддом!H114+УЗО!H114</f>
        <v>0</v>
      </c>
      <c r="I113" s="167">
        <f>'ГБ №1'!I114+БСМП!I114+ДГБ!I114+'ГП №1'!I114+'ГП №3'!I114+'Стом.'!I114+Роддом!I114+УЗО!I114</f>
        <v>9400</v>
      </c>
      <c r="J113" s="167">
        <f>'ГБ №1'!J114+БСМП!J114+ДГБ!J114+'ГП №1'!J114+'ГП №3'!J114+'Стом.'!J114+Роддом!J114+УЗО!J114</f>
        <v>37970</v>
      </c>
    </row>
    <row r="114" spans="1:10" s="229" customFormat="1" ht="15" hidden="1">
      <c r="A114" s="227"/>
      <c r="B114" s="251" t="s">
        <v>1057</v>
      </c>
      <c r="C114" s="167">
        <f>'ГБ №1'!C115+БСМП!C115+ДГБ!C115+'ГП №1'!C115+'ГП №3'!C115+'Стом.'!C115+Роддом!C115+УЗО!C115</f>
        <v>800700</v>
      </c>
      <c r="D114" s="167">
        <f>'ГБ №1'!D115+БСМП!D115+ДГБ!D115+'ГП №1'!D115+'ГП №3'!D115+'Стом.'!D115+Роддом!D115+УЗО!D115</f>
        <v>0</v>
      </c>
      <c r="E114" s="167">
        <f>'ГБ №1'!E115+БСМП!E115+ДГБ!E115+'ГП №1'!E115+'ГП №3'!E115+'Стом.'!E115+Роддом!E115+УЗО!E115</f>
        <v>762700</v>
      </c>
      <c r="F114" s="167">
        <f>'ГБ №1'!F115+БСМП!F115+ДГБ!F115+'ГП №1'!F115+'ГП №3'!F115+'Стом.'!F115+Роддом!F115+УЗО!F115</f>
        <v>38000</v>
      </c>
      <c r="G114" s="167">
        <f>'ГБ №1'!G115+БСМП!G115+ДГБ!G115+'ГП №1'!G115+'ГП №3'!G115+'Стом.'!G115+Роддом!G115+УЗО!G115</f>
        <v>41170</v>
      </c>
      <c r="H114" s="167">
        <f>'ГБ №1'!H115+БСМП!H115+ДГБ!H115+'ГП №1'!H115+'ГП №3'!H115+'Стом.'!H115+Роддом!H115+УЗО!H115</f>
        <v>0</v>
      </c>
      <c r="I114" s="167">
        <f>'ГБ №1'!I115+БСМП!I115+ДГБ!I115+'ГП №1'!I115+'ГП №3'!I115+'Стом.'!I115+Роддом!I115+УЗО!I115</f>
        <v>3200</v>
      </c>
      <c r="J114" s="167">
        <f>'ГБ №1'!J115+БСМП!J115+ДГБ!J115+'ГП №1'!J115+'ГП №3'!J115+'Стом.'!J115+Роддом!J115+УЗО!J115</f>
        <v>37970</v>
      </c>
    </row>
    <row r="115" spans="1:10" s="197" customFormat="1" ht="15" hidden="1">
      <c r="A115" s="192"/>
      <c r="B115" s="344" t="s">
        <v>1058</v>
      </c>
      <c r="C115" s="195">
        <f>'ГБ №1'!C116+БСМП!C116+ДГБ!C116+'ГП №1'!C116+'ГП №3'!C116+'Стом.'!C116+Роддом!C116+УЗО!C116</f>
        <v>573400</v>
      </c>
      <c r="D115" s="195">
        <f>'ГБ №1'!D116+БСМП!D116+ДГБ!D116+'ГП №1'!D116+'ГП №3'!D116+'Стом.'!D116+Роддом!D116+УЗО!D116</f>
        <v>0</v>
      </c>
      <c r="E115" s="195">
        <f>'ГБ №1'!E116+БСМП!E116+ДГБ!E116+'ГП №1'!E116+'ГП №3'!E116+'Стом.'!E116+Роддом!E116+УЗО!E116</f>
        <v>573400</v>
      </c>
      <c r="F115" s="195">
        <f>'ГБ №1'!F116+БСМП!F116+ДГБ!F116+'ГП №1'!F116+'ГП №3'!F116+'Стом.'!F116+Роддом!F116+УЗО!F116</f>
        <v>0</v>
      </c>
      <c r="G115" s="195">
        <f>'ГБ №1'!G116+БСМП!G116+ДГБ!G116+'ГП №1'!G116+'ГП №3'!G116+'Стом.'!G116+Роддом!G116+УЗО!G116</f>
        <v>6200</v>
      </c>
      <c r="H115" s="195">
        <f>'ГБ №1'!H116+БСМП!H116+ДГБ!H116+'ГП №1'!H116+'ГП №3'!H116+'Стом.'!H116+Роддом!H116+УЗО!H116</f>
        <v>0</v>
      </c>
      <c r="I115" s="195">
        <f>'ГБ №1'!I116+БСМП!I116+ДГБ!I116+'ГП №1'!I116+'ГП №3'!I116+'Стом.'!I116+Роддом!I116+УЗО!I116</f>
        <v>6200</v>
      </c>
      <c r="J115" s="195">
        <f>'ГБ №1'!J116+БСМП!J116+ДГБ!J116+'ГП №1'!J116+'ГП №3'!J116+'Стом.'!J116+Роддом!J116+УЗО!J116</f>
        <v>0</v>
      </c>
    </row>
    <row r="116" spans="1:10" s="229" customFormat="1" ht="15" hidden="1">
      <c r="A116" s="227">
        <v>7</v>
      </c>
      <c r="B116" s="334" t="s">
        <v>1019</v>
      </c>
      <c r="C116" s="167">
        <f>'ГБ №1'!C117+БСМП!C117+ДГБ!C117+'ГП №1'!C117+'ГП №3'!C117+'Стом.'!C117+Роддом!C117+УЗО!C117</f>
        <v>467400</v>
      </c>
      <c r="D116" s="167">
        <f>'ГБ №1'!D117+БСМП!D117+ДГБ!D117+'ГП №1'!D117+'ГП №3'!D117+'Стом.'!D117+Роддом!D117+УЗО!D117</f>
        <v>0</v>
      </c>
      <c r="E116" s="167">
        <f>'ГБ №1'!E117+БСМП!E117+ДГБ!E117+'ГП №1'!E117+'ГП №3'!E117+'Стом.'!E117+Роддом!E117+УЗО!E117</f>
        <v>467400</v>
      </c>
      <c r="F116" s="167">
        <f>'ГБ №1'!F117+БСМП!F117+ДГБ!F117+'ГП №1'!F117+'ГП №3'!F117+'Стом.'!F117+Роддом!F117+УЗО!F117</f>
        <v>0</v>
      </c>
      <c r="G116" s="167">
        <f>'ГБ №1'!G117+БСМП!G117+ДГБ!G117+'ГП №1'!G117+'ГП №3'!G117+'Стом.'!G117+Роддом!G117+УЗО!G117</f>
        <v>106046</v>
      </c>
      <c r="H116" s="167">
        <f>'ГБ №1'!H117+БСМП!H117+ДГБ!H117+'ГП №1'!H117+'ГП №3'!H117+'Стом.'!H117+Роддом!H117+УЗО!H117</f>
        <v>0</v>
      </c>
      <c r="I116" s="167">
        <f>'ГБ №1'!I117+БСМП!I117+ДГБ!I117+'ГП №1'!I117+'ГП №3'!I117+'Стом.'!I117+Роддом!I117+УЗО!I117</f>
        <v>106046</v>
      </c>
      <c r="J116" s="167">
        <f>'ГБ №1'!J117+БСМП!J117+ДГБ!J117+'ГП №1'!J117+'ГП №3'!J117+'Стом.'!J117+Роддом!J117+УЗО!J117</f>
        <v>0</v>
      </c>
    </row>
    <row r="117" spans="1:10" s="229" customFormat="1" ht="15" hidden="1">
      <c r="A117" s="227"/>
      <c r="B117" s="251" t="s">
        <v>1057</v>
      </c>
      <c r="C117" s="167">
        <f>'ГБ №1'!C118+БСМП!C118+ДГБ!C118+'ГП №1'!C118+'ГП №3'!C118+'Стом.'!C118+Роддом!C118+УЗО!C118</f>
        <v>321400</v>
      </c>
      <c r="D117" s="167">
        <f>'ГБ №1'!D118+БСМП!D118+ДГБ!D118+'ГП №1'!D118+'ГП №3'!D118+'Стом.'!D118+Роддом!D118+УЗО!D118</f>
        <v>0</v>
      </c>
      <c r="E117" s="167">
        <f>'ГБ №1'!E118+БСМП!E118+ДГБ!E118+'ГП №1'!E118+'ГП №3'!E118+'Стом.'!E118+Роддом!E118+УЗО!E118</f>
        <v>321400</v>
      </c>
      <c r="F117" s="167">
        <f>'ГБ №1'!F118+БСМП!F118+ДГБ!F118+'ГП №1'!F118+'ГП №3'!F118+'Стом.'!F118+Роддом!F118+УЗО!F118</f>
        <v>0</v>
      </c>
      <c r="G117" s="167">
        <f>'ГБ №1'!G118+БСМП!G118+ДГБ!G118+'ГП №1'!G118+'ГП №3'!G118+'Стом.'!G118+Роддом!G118+УЗО!G118</f>
        <v>5800</v>
      </c>
      <c r="H117" s="167">
        <f>'ГБ №1'!H118+БСМП!H118+ДГБ!H118+'ГП №1'!H118+'ГП №3'!H118+'Стом.'!H118+Роддом!H118+УЗО!H118</f>
        <v>0</v>
      </c>
      <c r="I117" s="167">
        <f>'ГБ №1'!I118+БСМП!I118+ДГБ!I118+'ГП №1'!I118+'ГП №3'!I118+'Стом.'!I118+Роддом!I118+УЗО!I118</f>
        <v>5800</v>
      </c>
      <c r="J117" s="167">
        <f>'ГБ №1'!J118+БСМП!J118+ДГБ!J118+'ГП №1'!J118+'ГП №3'!J118+'Стом.'!J118+Роддом!J118+УЗО!J118</f>
        <v>0</v>
      </c>
    </row>
    <row r="118" spans="1:10" s="197" customFormat="1" ht="15" hidden="1">
      <c r="A118" s="192"/>
      <c r="B118" s="344" t="s">
        <v>1058</v>
      </c>
      <c r="C118" s="195">
        <f>'ГБ №1'!C119+БСМП!C119+ДГБ!C119+'ГП №1'!C119+'ГП №3'!C119+'Стом.'!C119+Роддом!C119+УЗО!C119</f>
        <v>146000</v>
      </c>
      <c r="D118" s="195">
        <f>'ГБ №1'!D119+БСМП!D119+ДГБ!D119+'ГП №1'!D119+'ГП №3'!D119+'Стом.'!D119+Роддом!D119+УЗО!D119</f>
        <v>0</v>
      </c>
      <c r="E118" s="195">
        <f>'ГБ №1'!E119+БСМП!E119+ДГБ!E119+'ГП №1'!E119+'ГП №3'!E119+'Стом.'!E119+Роддом!E119+УЗО!E119</f>
        <v>146000</v>
      </c>
      <c r="F118" s="195">
        <f>'ГБ №1'!F119+БСМП!F119+ДГБ!F119+'ГП №1'!F119+'ГП №3'!F119+'Стом.'!F119+Роддом!F119+УЗО!F119</f>
        <v>0</v>
      </c>
      <c r="G118" s="195">
        <f>'ГБ №1'!G119+БСМП!G119+ДГБ!G119+'ГП №1'!G119+'ГП №3'!G119+'Стом.'!G119+Роддом!G119+УЗО!G119</f>
        <v>100246</v>
      </c>
      <c r="H118" s="195">
        <f>'ГБ №1'!H119+БСМП!H119+ДГБ!H119+'ГП №1'!H119+'ГП №3'!H119+'Стом.'!H119+Роддом!H119+УЗО!H119</f>
        <v>0</v>
      </c>
      <c r="I118" s="195">
        <f>'ГБ №1'!I119+БСМП!I119+ДГБ!I119+'ГП №1'!I119+'ГП №3'!I119+'Стом.'!I119+Роддом!I119+УЗО!I119</f>
        <v>100246</v>
      </c>
      <c r="J118" s="195">
        <f>'ГБ №1'!J119+БСМП!J119+ДГБ!J119+'ГП №1'!J119+'ГП №3'!J119+'Стом.'!J119+Роддом!J119+УЗО!J119</f>
        <v>0</v>
      </c>
    </row>
    <row r="119" spans="1:10" s="201" customFormat="1" ht="38.25" hidden="1">
      <c r="A119" s="226"/>
      <c r="B119" s="253" t="s">
        <v>1020</v>
      </c>
      <c r="C119" s="166">
        <f>'ГБ №1'!C120+БСМП!C120+ДГБ!C120+'ГП №1'!C120+'ГП №3'!C120+'Стом.'!C120+Роддом!C120+УЗО!C120</f>
        <v>707200</v>
      </c>
      <c r="D119" s="166">
        <f>'ГБ №1'!D120+БСМП!D120+ДГБ!D120+'ГП №1'!D120+'ГП №3'!D120+'Стом.'!D120+Роддом!D120+УЗО!D120</f>
        <v>0</v>
      </c>
      <c r="E119" s="166">
        <f>'ГБ №1'!E120+БСМП!E120+ДГБ!E120+'ГП №1'!E120+'ГП №3'!E120+'Стом.'!E120+Роддом!E120+УЗО!E120</f>
        <v>500000</v>
      </c>
      <c r="F119" s="166">
        <f>'ГБ №1'!F120+БСМП!F120+ДГБ!F120+'ГП №1'!F120+'ГП №3'!F120+'Стом.'!F120+Роддом!F120+УЗО!F120</f>
        <v>207200</v>
      </c>
      <c r="G119" s="166">
        <f>'ГБ №1'!G120+БСМП!G120+ДГБ!G120+'ГП №1'!G120+'ГП №3'!G120+'Стом.'!G120+Роддом!G120+УЗО!G120</f>
        <v>707200</v>
      </c>
      <c r="H119" s="166">
        <f>'ГБ №1'!H120+БСМП!H120+ДГБ!H120+'ГП №1'!H120+'ГП №3'!H120+'Стом.'!H120+Роддом!H120+УЗО!H120</f>
        <v>0</v>
      </c>
      <c r="I119" s="166">
        <f>'ГБ №1'!I120+БСМП!I120+ДГБ!I120+'ГП №1'!I120+'ГП №3'!I120+'Стом.'!I120+Роддом!I120+УЗО!I120</f>
        <v>500000</v>
      </c>
      <c r="J119" s="166">
        <f>'ГБ №1'!J120+БСМП!J120+ДГБ!J120+'ГП №1'!J120+'ГП №3'!J120+'Стом.'!J120+Роддом!J120+УЗО!J120</f>
        <v>207200</v>
      </c>
    </row>
    <row r="120" spans="1:10" s="197" customFormat="1" ht="25.5" hidden="1">
      <c r="A120" s="192">
        <v>1</v>
      </c>
      <c r="B120" s="193" t="s">
        <v>1059</v>
      </c>
      <c r="C120" s="195">
        <f>'ГБ №1'!C121+БСМП!C121+ДГБ!C121+'ГП №1'!C121+'ГП №3'!C121+'Стом.'!C121+Роддом!C121+УЗО!C121</f>
        <v>706800</v>
      </c>
      <c r="D120" s="195">
        <f>'ГБ №1'!D121+БСМП!D121+ДГБ!D121+'ГП №1'!D121+'ГП №3'!D121+'Стом.'!D121+Роддом!D121+УЗО!D121</f>
        <v>0</v>
      </c>
      <c r="E120" s="195">
        <f>'ГБ №1'!E121+БСМП!E121+ДГБ!E121+'ГП №1'!E121+'ГП №3'!E121+'Стом.'!E121+Роддом!E121+УЗО!E121</f>
        <v>500000</v>
      </c>
      <c r="F120" s="195">
        <f>'ГБ №1'!F121+БСМП!F121+ДГБ!F121+'ГП №1'!F121+'ГП №3'!F121+'Стом.'!F121+Роддом!F121+УЗО!F121</f>
        <v>206800</v>
      </c>
      <c r="G120" s="195">
        <f>'ГБ №1'!G121+БСМП!G121+ДГБ!G121+'ГП №1'!G121+'ГП №3'!G121+'Стом.'!G121+Роддом!G121+УЗО!G121</f>
        <v>706800</v>
      </c>
      <c r="H120" s="195">
        <f>'ГБ №1'!H121+БСМП!H121+ДГБ!H121+'ГП №1'!H121+'ГП №3'!H121+'Стом.'!H121+Роддом!H121+УЗО!H121</f>
        <v>0</v>
      </c>
      <c r="I120" s="195">
        <f>'ГБ №1'!I121+БСМП!I121+ДГБ!I121+'ГП №1'!I121+'ГП №3'!I121+'Стом.'!I121+Роддом!I121+УЗО!I121</f>
        <v>500000</v>
      </c>
      <c r="J120" s="195">
        <f>'ГБ №1'!J121+БСМП!J121+ДГБ!J121+'ГП №1'!J121+'ГП №3'!J121+'Стом.'!J121+Роддом!J121+УЗО!J121</f>
        <v>206800</v>
      </c>
    </row>
    <row r="121" spans="1:10" s="229" customFormat="1" ht="25.5" hidden="1">
      <c r="A121" s="227">
        <v>2</v>
      </c>
      <c r="B121" s="334" t="s">
        <v>1060</v>
      </c>
      <c r="C121" s="167">
        <f>'ГБ №1'!C122+БСМП!C122+ДГБ!C122+'ГП №1'!C122+'ГП №3'!C122+'Стом.'!C122+Роддом!C122+УЗО!C122</f>
        <v>400</v>
      </c>
      <c r="D121" s="167">
        <f>'ГБ №1'!D122+БСМП!D122+ДГБ!D122+'ГП №1'!D122+'ГП №3'!D122+'Стом.'!D122+Роддом!D122+УЗО!D122</f>
        <v>0</v>
      </c>
      <c r="E121" s="167">
        <f>'ГБ №1'!E122+БСМП!E122+ДГБ!E122+'ГП №1'!E122+'ГП №3'!E122+'Стом.'!E122+Роддом!E122+УЗО!E122</f>
        <v>0</v>
      </c>
      <c r="F121" s="167">
        <f>'ГБ №1'!F122+БСМП!F122+ДГБ!F122+'ГП №1'!F122+'ГП №3'!F122+'Стом.'!F122+Роддом!F122+УЗО!F122</f>
        <v>400</v>
      </c>
      <c r="G121" s="167">
        <f>'ГБ №1'!G122+БСМП!G122+ДГБ!G122+'ГП №1'!G122+'ГП №3'!G122+'Стом.'!G122+Роддом!G122+УЗО!G122</f>
        <v>400</v>
      </c>
      <c r="H121" s="167">
        <f>'ГБ №1'!H122+БСМП!H122+ДГБ!H122+'ГП №1'!H122+'ГП №3'!H122+'Стом.'!H122+Роддом!H122+УЗО!H122</f>
        <v>0</v>
      </c>
      <c r="I121" s="167">
        <f>'ГБ №1'!I122+БСМП!I122+ДГБ!I122+'ГП №1'!I122+'ГП №3'!I122+'Стом.'!I122+Роддом!I122+УЗО!I122</f>
        <v>0</v>
      </c>
      <c r="J121" s="167">
        <f>'ГБ №1'!J122+БСМП!J122+ДГБ!J122+'ГП №1'!J122+'ГП №3'!J122+'Стом.'!J122+Роддом!J122+УЗО!J122</f>
        <v>400</v>
      </c>
    </row>
    <row r="122" spans="1:10" s="229" customFormat="1" ht="78.75" hidden="1">
      <c r="A122" s="227"/>
      <c r="B122" s="335" t="s">
        <v>1056</v>
      </c>
      <c r="C122" s="167"/>
      <c r="D122" s="167"/>
      <c r="E122" s="167"/>
      <c r="F122" s="167"/>
      <c r="G122" s="167"/>
      <c r="H122" s="167"/>
      <c r="I122" s="167"/>
      <c r="J122" s="167"/>
    </row>
    <row r="123" spans="1:10" s="201" customFormat="1" ht="38.25" hidden="1">
      <c r="A123" s="226"/>
      <c r="B123" s="253" t="s">
        <v>1022</v>
      </c>
      <c r="C123" s="166">
        <f>'ГБ №1'!C124+БСМП!C124+ДГБ!C124+'ГП №1'!C124+'ГП №3'!C124+'Стом.'!C124+Роддом!C124+УЗО!C124</f>
        <v>1148700</v>
      </c>
      <c r="D123" s="166">
        <f>'ГБ №1'!D124+БСМП!D124+ДГБ!D124+'ГП №1'!D124+'ГП №3'!D124+'Стом.'!D124+Роддом!D124+УЗО!D124</f>
        <v>0</v>
      </c>
      <c r="E123" s="166">
        <f>'ГБ №1'!E124+БСМП!E124+ДГБ!E124+'ГП №1'!E124+'ГП №3'!E124+'Стом.'!E124+Роддом!E124+УЗО!E124</f>
        <v>0</v>
      </c>
      <c r="F123" s="166">
        <f>'ГБ №1'!F124+БСМП!F124+ДГБ!F124+'ГП №1'!F124+'ГП №3'!F124+'Стом.'!F124+Роддом!F124+УЗО!F124</f>
        <v>1148700</v>
      </c>
      <c r="G123" s="166">
        <f>'ГБ №1'!G124+БСМП!G124+ДГБ!G124+'ГП №1'!G124+'ГП №3'!G124+'Стом.'!G124+Роддом!G124+УЗО!G124</f>
        <v>1135964.6</v>
      </c>
      <c r="H123" s="166">
        <f>'ГБ №1'!H124+БСМП!H124+ДГБ!H124+'ГП №1'!H124+'ГП №3'!H124+'Стом.'!H124+Роддом!H124+УЗО!H124</f>
        <v>0</v>
      </c>
      <c r="I123" s="166">
        <f>'ГБ №1'!I124+БСМП!I124+ДГБ!I124+'ГП №1'!I124+'ГП №3'!I124+'Стом.'!I124+Роддом!I124+УЗО!I124</f>
        <v>0</v>
      </c>
      <c r="J123" s="166">
        <f>'ГБ №1'!J124+БСМП!J124+ДГБ!J124+'ГП №1'!J124+'ГП №3'!J124+'Стом.'!J124+Роддом!J124+УЗО!J124</f>
        <v>1135964.6</v>
      </c>
    </row>
    <row r="124" spans="1:10" s="229" customFormat="1" ht="15" hidden="1">
      <c r="A124" s="227">
        <v>1</v>
      </c>
      <c r="B124" s="334" t="s">
        <v>944</v>
      </c>
      <c r="C124" s="167">
        <f>'ГБ №1'!C125+БСМП!C125+ДГБ!C125+'ГП №1'!C125+'ГП №3'!C125+'Стом.'!C125+Роддом!C125+УЗО!C125</f>
        <v>138800</v>
      </c>
      <c r="D124" s="167">
        <f>'ГБ №1'!D125+БСМП!D125+ДГБ!D125+'ГП №1'!D125+'ГП №3'!D125+'Стом.'!D125+Роддом!D125+УЗО!D125</f>
        <v>0</v>
      </c>
      <c r="E124" s="167">
        <f>'ГБ №1'!E125+БСМП!E125+ДГБ!E125+'ГП №1'!E125+'ГП №3'!E125+'Стом.'!E125+Роддом!E125+УЗО!E125</f>
        <v>0</v>
      </c>
      <c r="F124" s="167">
        <f>'ГБ №1'!F125+БСМП!F125+ДГБ!F125+'ГП №1'!F125+'ГП №3'!F125+'Стом.'!F125+Роддом!F125+УЗО!F125</f>
        <v>138800</v>
      </c>
      <c r="G124" s="167">
        <f>'ГБ №1'!G125+БСМП!G125+ДГБ!G125+'ГП №1'!G125+'ГП №3'!G125+'Стом.'!G125+Роддом!G125+УЗО!G125</f>
        <v>138676.6</v>
      </c>
      <c r="H124" s="167">
        <f>'ГБ №1'!H125+БСМП!H125+ДГБ!H125+'ГП №1'!H125+'ГП №3'!H125+'Стом.'!H125+Роддом!H125+УЗО!H125</f>
        <v>0</v>
      </c>
      <c r="I124" s="167">
        <f>'ГБ №1'!I125+БСМП!I125+ДГБ!I125+'ГП №1'!I125+'ГП №3'!I125+'Стом.'!I125+Роддом!I125+УЗО!I125</f>
        <v>0</v>
      </c>
      <c r="J124" s="167">
        <f>'ГБ №1'!J125+БСМП!J125+ДГБ!J125+'ГП №1'!J125+'ГП №3'!J125+'Стом.'!J125+Роддом!J125+УЗО!J125</f>
        <v>138676.6</v>
      </c>
    </row>
    <row r="125" spans="1:10" s="229" customFormat="1" ht="15" hidden="1">
      <c r="A125" s="227">
        <v>2</v>
      </c>
      <c r="B125" s="334" t="s">
        <v>946</v>
      </c>
      <c r="C125" s="167">
        <f>'ГБ №1'!C126+БСМП!C126+ДГБ!C126+'ГП №1'!C126+'ГП №3'!C126+'Стом.'!C126+Роддом!C126+УЗО!C126</f>
        <v>260700</v>
      </c>
      <c r="D125" s="167">
        <f>'ГБ №1'!D126+БСМП!D126+ДГБ!D126+'ГП №1'!D126+'ГП №3'!D126+'Стом.'!D126+Роддом!D126+УЗО!D126</f>
        <v>0</v>
      </c>
      <c r="E125" s="167">
        <f>'ГБ №1'!E126+БСМП!E126+ДГБ!E126+'ГП №1'!E126+'ГП №3'!E126+'Стом.'!E126+Роддом!E126+УЗО!E126</f>
        <v>0</v>
      </c>
      <c r="F125" s="167">
        <f>'ГБ №1'!F126+БСМП!F126+ДГБ!F126+'ГП №1'!F126+'ГП №3'!F126+'Стом.'!F126+Роддом!F126+УЗО!F126</f>
        <v>260700</v>
      </c>
      <c r="G125" s="167">
        <f>'ГБ №1'!G126+БСМП!G126+ДГБ!G126+'ГП №1'!G126+'ГП №3'!G126+'Стом.'!G126+Роддом!G126+УЗО!G126</f>
        <v>253753.4</v>
      </c>
      <c r="H125" s="167">
        <f>'ГБ №1'!H126+БСМП!H126+ДГБ!H126+'ГП №1'!H126+'ГП №3'!H126+'Стом.'!H126+Роддом!H126+УЗО!H126</f>
        <v>0</v>
      </c>
      <c r="I125" s="167">
        <f>'ГБ №1'!I126+БСМП!I126+ДГБ!I126+'ГП №1'!I126+'ГП №3'!I126+'Стом.'!I126+Роддом!I126+УЗО!I126</f>
        <v>0</v>
      </c>
      <c r="J125" s="167">
        <f>'ГБ №1'!J126+БСМП!J126+ДГБ!J126+'ГП №1'!J126+'ГП №3'!J126+'Стом.'!J126+Роддом!J126+УЗО!J126</f>
        <v>253753.4</v>
      </c>
    </row>
    <row r="126" spans="1:10" s="229" customFormat="1" ht="25.5" hidden="1">
      <c r="A126" s="227">
        <v>3</v>
      </c>
      <c r="B126" s="334" t="s">
        <v>945</v>
      </c>
      <c r="C126" s="167">
        <f>'ГБ №1'!C127+БСМП!C127+ДГБ!C127+'ГП №1'!C127+'ГП №3'!C127+'Стом.'!C127+Роддом!C127+УЗО!C127</f>
        <v>177600</v>
      </c>
      <c r="D126" s="167">
        <f>'ГБ №1'!D127+БСМП!D127+ДГБ!D127+'ГП №1'!D127+'ГП №3'!D127+'Стом.'!D127+Роддом!D127+УЗО!D127</f>
        <v>0</v>
      </c>
      <c r="E126" s="167">
        <f>'ГБ №1'!E127+БСМП!E127+ДГБ!E127+'ГП №1'!E127+'ГП №3'!E127+'Стом.'!E127+Роддом!E127+УЗО!E127</f>
        <v>0</v>
      </c>
      <c r="F126" s="167">
        <f>'ГБ №1'!F127+БСМП!F127+ДГБ!F127+'ГП №1'!F127+'ГП №3'!F127+'Стом.'!F127+Роддом!F127+УЗО!F127</f>
        <v>177600</v>
      </c>
      <c r="G126" s="167">
        <f>'ГБ №1'!G127+БСМП!G127+ДГБ!G127+'ГП №1'!G127+'ГП №3'!G127+'Стом.'!G127+Роддом!G127+УЗО!G127</f>
        <v>177535</v>
      </c>
      <c r="H126" s="167">
        <f>'ГБ №1'!H127+БСМП!H127+ДГБ!H127+'ГП №1'!H127+'ГП №3'!H127+'Стом.'!H127+Роддом!H127+УЗО!H127</f>
        <v>0</v>
      </c>
      <c r="I126" s="167">
        <f>'ГБ №1'!I127+БСМП!I127+ДГБ!I127+'ГП №1'!I127+'ГП №3'!I127+'Стом.'!I127+Роддом!I127+УЗО!I127</f>
        <v>0</v>
      </c>
      <c r="J126" s="167">
        <f>'ГБ №1'!J127+БСМП!J127+ДГБ!J127+'ГП №1'!J127+'ГП №3'!J127+'Стом.'!J127+Роддом!J127+УЗО!J127</f>
        <v>177535</v>
      </c>
    </row>
    <row r="127" spans="1:10" s="229" customFormat="1" ht="15" hidden="1">
      <c r="A127" s="227">
        <v>4</v>
      </c>
      <c r="B127" s="334" t="s">
        <v>948</v>
      </c>
      <c r="C127" s="167">
        <f>'ГБ №1'!C128+БСМП!C128+ДГБ!C128+'ГП №1'!C128+'ГП №3'!C128+'Стом.'!C128+Роддом!C128+УЗО!C128</f>
        <v>229200</v>
      </c>
      <c r="D127" s="167">
        <f>'ГБ №1'!D128+БСМП!D128+ДГБ!D128+'ГП №1'!D128+'ГП №3'!D128+'Стом.'!D128+Роддом!D128+УЗО!D128</f>
        <v>0</v>
      </c>
      <c r="E127" s="167">
        <f>'ГБ №1'!E128+БСМП!E128+ДГБ!E128+'ГП №1'!E128+'ГП №3'!E128+'Стом.'!E128+Роддом!E128+УЗО!E128</f>
        <v>0</v>
      </c>
      <c r="F127" s="167">
        <f>'ГБ №1'!F128+БСМП!F128+ДГБ!F128+'ГП №1'!F128+'ГП №3'!F128+'Стом.'!F128+Роддом!F128+УЗО!F128</f>
        <v>229200</v>
      </c>
      <c r="G127" s="167">
        <f>'ГБ №1'!G128+БСМП!G128+ДГБ!G128+'ГП №1'!G128+'ГП №3'!G128+'Стом.'!G128+Роддом!G128+УЗО!G128</f>
        <v>228449.6</v>
      </c>
      <c r="H127" s="167">
        <f>'ГБ №1'!H128+БСМП!H128+ДГБ!H128+'ГП №1'!H128+'ГП №3'!H128+'Стом.'!H128+Роддом!H128+УЗО!H128</f>
        <v>0</v>
      </c>
      <c r="I127" s="167">
        <f>'ГБ №1'!I128+БСМП!I128+ДГБ!I128+'ГП №1'!I128+'ГП №3'!I128+'Стом.'!I128+Роддом!I128+УЗО!I128</f>
        <v>0</v>
      </c>
      <c r="J127" s="167">
        <f>'ГБ №1'!J128+БСМП!J128+ДГБ!J128+'ГП №1'!J128+'ГП №3'!J128+'Стом.'!J128+Роддом!J128+УЗО!J128</f>
        <v>228449.6</v>
      </c>
    </row>
    <row r="128" spans="1:10" s="229" customFormat="1" ht="15" hidden="1">
      <c r="A128" s="227">
        <v>5</v>
      </c>
      <c r="B128" s="334" t="s">
        <v>975</v>
      </c>
      <c r="C128" s="167">
        <f>'ГБ №1'!C129+БСМП!C129+ДГБ!C129+'ГП №1'!C129+'ГП №3'!C129+'Стом.'!C129+Роддом!C129+УЗО!C129</f>
        <v>201500</v>
      </c>
      <c r="D128" s="167">
        <f>'ГБ №1'!D129+БСМП!D129+ДГБ!D129+'ГП №1'!D129+'ГП №3'!D129+'Стом.'!D129+Роддом!D129+УЗО!D129</f>
        <v>0</v>
      </c>
      <c r="E128" s="167">
        <f>'ГБ №1'!E129+БСМП!E129+ДГБ!E129+'ГП №1'!E129+'ГП №3'!E129+'Стом.'!E129+Роддом!E129+УЗО!E129</f>
        <v>0</v>
      </c>
      <c r="F128" s="167">
        <f>'ГБ №1'!F129+БСМП!F129+ДГБ!F129+'ГП №1'!F129+'ГП №3'!F129+'Стом.'!F129+Роддом!F129+УЗО!F129</f>
        <v>201500</v>
      </c>
      <c r="G128" s="167">
        <f>'ГБ №1'!G129+БСМП!G129+ДГБ!G129+'ГП №1'!G129+'ГП №3'!G129+'Стом.'!G129+Роддом!G129+УЗО!G129</f>
        <v>197100</v>
      </c>
      <c r="H128" s="167">
        <f>'ГБ №1'!H129+БСМП!H129+ДГБ!H129+'ГП №1'!H129+'ГП №3'!H129+'Стом.'!H129+Роддом!H129+УЗО!H129</f>
        <v>0</v>
      </c>
      <c r="I128" s="167">
        <f>'ГБ №1'!I129+БСМП!I129+ДГБ!I129+'ГП №1'!I129+'ГП №3'!I129+'Стом.'!I129+Роддом!I129+УЗО!I129</f>
        <v>0</v>
      </c>
      <c r="J128" s="167">
        <f>'ГБ №1'!J129+БСМП!J129+ДГБ!J129+'ГП №1'!J129+'ГП №3'!J129+'Стом.'!J129+Роддом!J129+УЗО!J129</f>
        <v>197100</v>
      </c>
    </row>
    <row r="129" spans="1:10" s="229" customFormat="1" ht="15" hidden="1">
      <c r="A129" s="227">
        <v>6</v>
      </c>
      <c r="B129" s="334" t="s">
        <v>1021</v>
      </c>
      <c r="C129" s="167">
        <f>'ГБ №1'!C130+БСМП!C130+ДГБ!C130+'ГП №1'!C130+'ГП №3'!C130+'Стом.'!C130+Роддом!C130+УЗО!C130</f>
        <v>140900</v>
      </c>
      <c r="D129" s="167">
        <f>'ГБ №1'!D130+БСМП!D130+ДГБ!D130+'ГП №1'!D130+'ГП №3'!D130+'Стом.'!D130+Роддом!D130+УЗО!D130</f>
        <v>0</v>
      </c>
      <c r="E129" s="167">
        <f>'ГБ №1'!E130+БСМП!E130+ДГБ!E130+'ГП №1'!E130+'ГП №3'!E130+'Стом.'!E130+Роддом!E130+УЗО!E130</f>
        <v>0</v>
      </c>
      <c r="F129" s="167">
        <f>'ГБ №1'!F130+БСМП!F130+ДГБ!F130+'ГП №1'!F130+'ГП №3'!F130+'Стом.'!F130+Роддом!F130+УЗО!F130</f>
        <v>140900</v>
      </c>
      <c r="G129" s="167">
        <f>'ГБ №1'!G130+БСМП!G130+ДГБ!G130+'ГП №1'!G130+'ГП №3'!G130+'Стом.'!G130+Роддом!G130+УЗО!G130</f>
        <v>140450</v>
      </c>
      <c r="H129" s="167">
        <f>'ГБ №1'!H130+БСМП!H130+ДГБ!H130+'ГП №1'!H130+'ГП №3'!H130+'Стом.'!H130+Роддом!H130+УЗО!H130</f>
        <v>0</v>
      </c>
      <c r="I129" s="167">
        <f>'ГБ №1'!I130+БСМП!I130+ДГБ!I130+'ГП №1'!I130+'ГП №3'!I130+'Стом.'!I130+Роддом!I130+УЗО!I130</f>
        <v>0</v>
      </c>
      <c r="J129" s="167">
        <f>'ГБ №1'!J130+БСМП!J130+ДГБ!J130+'ГП №1'!J130+'ГП №3'!J130+'Стом.'!J130+Роддом!J130+УЗО!J130</f>
        <v>140450</v>
      </c>
    </row>
    <row r="130" spans="1:10" s="158" customFormat="1" ht="15" hidden="1">
      <c r="A130" s="164"/>
      <c r="B130" s="164" t="s">
        <v>973</v>
      </c>
      <c r="C130" s="166">
        <f>'ГБ №1'!C131+БСМП!C131+ДГБ!C131+'ГП №1'!C131+'ГП №3'!C131+'Стом.'!C131+Роддом!C131+УЗО!C131</f>
        <v>640014800</v>
      </c>
      <c r="D130" s="166">
        <f>'ГБ №1'!D131+БСМП!D131+ДГБ!D131+'ГП №1'!D131+'ГП №3'!D131+'Стом.'!D131+Роддом!D131+УЗО!D131</f>
        <v>9428900</v>
      </c>
      <c r="E130" s="166">
        <f>'ГБ №1'!E131+БСМП!E131+ДГБ!E131+'ГП №1'!E131+'ГП №3'!E131+'Стом.'!E131+Роддом!E131+УЗО!E131</f>
        <v>387229200</v>
      </c>
      <c r="F130" s="166">
        <f>'ГБ №1'!F131+БСМП!F131+ДГБ!F131+'ГП №1'!F131+'ГП №3'!F131+'Стом.'!F131+Роддом!F131+УЗО!F131</f>
        <v>243356700</v>
      </c>
      <c r="G130" s="166">
        <f>'ГБ №1'!G131+БСМП!G131+ДГБ!G131+'ГП №1'!G131+'ГП №3'!G131+'Стом.'!G131+Роддом!G131+УЗО!G131</f>
        <v>441164668.9</v>
      </c>
      <c r="H130" s="166">
        <f>'ГБ №1'!H131+БСМП!H131+ДГБ!H131+'ГП №1'!H131+'ГП №3'!H131+'Стом.'!H131+Роддом!H131+УЗО!H131</f>
        <v>9049635.9</v>
      </c>
      <c r="I130" s="166">
        <f>'ГБ №1'!I131+БСМП!I131+ДГБ!I131+'ГП №1'!I131+'ГП №3'!I131+'Стом.'!I131+Роддом!I131+УЗО!I131</f>
        <v>189254904.88</v>
      </c>
      <c r="J130" s="166">
        <f>'ГБ №1'!J131+БСМП!J131+ДГБ!J131+'ГП №1'!J131+'ГП №3'!J131+'Стом.'!J131+Роддом!J131+УЗО!J131</f>
        <v>242860128.11999995</v>
      </c>
    </row>
    <row r="131" spans="3:10" s="202" customFormat="1" ht="12.75" hidden="1">
      <c r="C131" s="173">
        <v>667387500</v>
      </c>
      <c r="D131" s="202">
        <v>9428900</v>
      </c>
      <c r="E131" s="202">
        <v>405472600</v>
      </c>
      <c r="F131" s="203">
        <v>252486000</v>
      </c>
      <c r="H131" s="202">
        <v>3783998.62</v>
      </c>
      <c r="I131" s="231"/>
      <c r="J131" s="231"/>
    </row>
    <row r="132" spans="3:6" s="202" customFormat="1" ht="12.75">
      <c r="C132" s="173"/>
      <c r="F132" s="203"/>
    </row>
    <row r="133" spans="3:6" s="202" customFormat="1" ht="12.75">
      <c r="C133" s="173"/>
      <c r="F133" s="203"/>
    </row>
    <row r="134" spans="3:6" s="202" customFormat="1" ht="12.75">
      <c r="C134" s="173"/>
      <c r="F134" s="203"/>
    </row>
    <row r="135" spans="2:6" ht="16.5">
      <c r="B135" s="328" t="s">
        <v>983</v>
      </c>
      <c r="D135" s="329"/>
      <c r="E135" s="329" t="s">
        <v>954</v>
      </c>
      <c r="F135" s="328" t="s">
        <v>909</v>
      </c>
    </row>
    <row r="136" spans="2:6" ht="16.5">
      <c r="B136" s="328"/>
      <c r="D136" s="328"/>
      <c r="E136" s="328"/>
      <c r="F136" s="328"/>
    </row>
    <row r="137" spans="2:6" ht="16.5">
      <c r="B137" s="328" t="s">
        <v>910</v>
      </c>
      <c r="D137" s="329"/>
      <c r="E137" s="329"/>
      <c r="F137" s="328" t="s">
        <v>911</v>
      </c>
    </row>
    <row r="138" spans="2:5" ht="16.5">
      <c r="B138" s="328"/>
      <c r="C138" s="328"/>
      <c r="D138" s="328"/>
      <c r="E138" s="328"/>
    </row>
    <row r="139" spans="2:6" ht="16.5">
      <c r="B139" s="328" t="s">
        <v>984</v>
      </c>
      <c r="D139" s="329"/>
      <c r="E139" s="329"/>
      <c r="F139" s="328" t="s">
        <v>985</v>
      </c>
    </row>
    <row r="140" spans="2:5" ht="16.5">
      <c r="B140" s="328"/>
      <c r="C140" s="328"/>
      <c r="D140" s="328"/>
      <c r="E140" s="328"/>
    </row>
    <row r="141" ht="16.5">
      <c r="B141" s="328" t="s">
        <v>1006</v>
      </c>
    </row>
    <row r="143" ht="16.5">
      <c r="B143" s="328" t="s">
        <v>1007</v>
      </c>
    </row>
    <row r="144" spans="1:10" s="157" customFormat="1" ht="16.5">
      <c r="A144"/>
      <c r="B144" s="328" t="s">
        <v>1008</v>
      </c>
      <c r="D144" s="178"/>
      <c r="E144" s="178"/>
      <c r="F144" s="328" t="s">
        <v>1009</v>
      </c>
      <c r="G144"/>
      <c r="H144"/>
      <c r="I144"/>
      <c r="J144"/>
    </row>
  </sheetData>
  <sheetProtection/>
  <mergeCells count="10">
    <mergeCell ref="B54:J54"/>
    <mergeCell ref="B62:J62"/>
    <mergeCell ref="C6:F6"/>
    <mergeCell ref="G6:J6"/>
    <mergeCell ref="B9:J9"/>
    <mergeCell ref="A2:J2"/>
    <mergeCell ref="A3:J3"/>
    <mergeCell ref="A4:J4"/>
    <mergeCell ref="A6:A7"/>
    <mergeCell ref="B6:B7"/>
  </mergeCells>
  <printOptions/>
  <pageMargins left="0.5118110236220472" right="0.2755905511811024" top="0.46" bottom="0.38" header="0.2362204724409449" footer="0.15748031496062992"/>
  <pageSetup fitToHeight="2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tabSelected="1" zoomScalePageLayoutView="0" workbookViewId="0" topLeftCell="B1">
      <selection activeCell="K14" sqref="K14"/>
    </sheetView>
  </sheetViews>
  <sheetFormatPr defaultColWidth="9.00390625" defaultRowHeight="12.75"/>
  <cols>
    <col min="1" max="1" width="10.00390625" style="225" customWidth="1"/>
    <col min="2" max="2" width="30.125" style="225" customWidth="1"/>
    <col min="3" max="3" width="11.25390625" style="225" bestFit="1" customWidth="1"/>
    <col min="4" max="4" width="9.625" style="225" customWidth="1"/>
    <col min="5" max="5" width="11.25390625" style="225" bestFit="1" customWidth="1"/>
    <col min="6" max="7" width="10.125" style="225" bestFit="1" customWidth="1"/>
    <col min="8" max="8" width="11.25390625" style="225" bestFit="1" customWidth="1"/>
    <col min="9" max="9" width="10.125" style="225" bestFit="1" customWidth="1"/>
    <col min="10" max="10" width="11.25390625" style="462" bestFit="1" customWidth="1"/>
    <col min="11" max="11" width="10.125" style="462" bestFit="1" customWidth="1"/>
    <col min="12" max="12" width="10.125" style="225" bestFit="1" customWidth="1"/>
    <col min="13" max="13" width="11.25390625" style="225" bestFit="1" customWidth="1"/>
    <col min="14" max="14" width="9.125" style="225" customWidth="1"/>
    <col min="15" max="16" width="11.25390625" style="225" bestFit="1" customWidth="1"/>
    <col min="17" max="17" width="10.125" style="225" customWidth="1"/>
    <col min="18" max="16384" width="9.125" style="225" customWidth="1"/>
  </cols>
  <sheetData>
    <row r="3" spans="1:17" ht="18.75">
      <c r="A3" s="530" t="s">
        <v>1004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451"/>
    </row>
    <row r="4" spans="1:17" ht="18.75">
      <c r="A4" s="530" t="s">
        <v>1005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451"/>
    </row>
    <row r="5" spans="1:17" ht="15.75">
      <c r="A5" s="531" t="s">
        <v>1079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456"/>
    </row>
    <row r="6" spans="1:17" ht="15.75">
      <c r="A6" s="532" t="s">
        <v>1064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457"/>
    </row>
    <row r="7" spans="1:17" ht="15.75">
      <c r="A7" s="457"/>
      <c r="B7" s="457"/>
      <c r="C7" s="457"/>
      <c r="D7" s="457"/>
      <c r="E7" s="457"/>
      <c r="F7" s="457"/>
      <c r="G7" s="457"/>
      <c r="H7" s="457"/>
      <c r="I7" s="457"/>
      <c r="J7" s="469"/>
      <c r="K7" s="469"/>
      <c r="L7" s="457"/>
      <c r="M7" s="457"/>
      <c r="N7" s="457"/>
      <c r="O7" s="457"/>
      <c r="P7" s="457"/>
      <c r="Q7" s="457"/>
    </row>
    <row r="8" spans="1:17" ht="30.75" customHeight="1">
      <c r="A8" s="511"/>
      <c r="B8" s="515" t="s">
        <v>914</v>
      </c>
      <c r="C8" s="515" t="s">
        <v>1098</v>
      </c>
      <c r="D8" s="515"/>
      <c r="E8" s="515"/>
      <c r="F8" s="515"/>
      <c r="G8" s="515"/>
      <c r="H8" s="515" t="s">
        <v>1099</v>
      </c>
      <c r="I8" s="515"/>
      <c r="J8" s="515"/>
      <c r="K8" s="515"/>
      <c r="L8" s="515"/>
      <c r="M8" s="515" t="s">
        <v>1100</v>
      </c>
      <c r="N8" s="515"/>
      <c r="O8" s="515"/>
      <c r="P8" s="515"/>
      <c r="Q8" s="515"/>
    </row>
    <row r="9" spans="1:17" ht="12.75">
      <c r="A9" s="511"/>
      <c r="B9" s="515"/>
      <c r="C9" s="515" t="s">
        <v>780</v>
      </c>
      <c r="D9" s="515" t="s">
        <v>1071</v>
      </c>
      <c r="E9" s="515"/>
      <c r="F9" s="515"/>
      <c r="G9" s="515"/>
      <c r="H9" s="515" t="s">
        <v>917</v>
      </c>
      <c r="I9" s="515" t="s">
        <v>918</v>
      </c>
      <c r="J9" s="515"/>
      <c r="K9" s="515"/>
      <c r="L9" s="515"/>
      <c r="M9" s="515" t="s">
        <v>917</v>
      </c>
      <c r="N9" s="515" t="s">
        <v>918</v>
      </c>
      <c r="O9" s="515"/>
      <c r="P9" s="515"/>
      <c r="Q9" s="515"/>
    </row>
    <row r="10" spans="1:17" ht="50.25" customHeight="1">
      <c r="A10" s="511"/>
      <c r="B10" s="515"/>
      <c r="C10" s="515"/>
      <c r="D10" s="454" t="s">
        <v>1093</v>
      </c>
      <c r="E10" s="454" t="s">
        <v>1073</v>
      </c>
      <c r="F10" s="454" t="s">
        <v>1074</v>
      </c>
      <c r="G10" s="454" t="s">
        <v>1075</v>
      </c>
      <c r="H10" s="515"/>
      <c r="I10" s="454" t="s">
        <v>1093</v>
      </c>
      <c r="J10" s="468" t="s">
        <v>1073</v>
      </c>
      <c r="K10" s="468" t="s">
        <v>1074</v>
      </c>
      <c r="L10" s="454" t="s">
        <v>1075</v>
      </c>
      <c r="M10" s="515"/>
      <c r="N10" s="454" t="s">
        <v>1093</v>
      </c>
      <c r="O10" s="454" t="s">
        <v>1073</v>
      </c>
      <c r="P10" s="454" t="s">
        <v>1074</v>
      </c>
      <c r="Q10" s="454" t="s">
        <v>1075</v>
      </c>
    </row>
    <row r="11" spans="1:17" ht="12.7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2">
        <v>10</v>
      </c>
      <c r="K11" s="162">
        <v>11</v>
      </c>
      <c r="L11" s="162">
        <v>12</v>
      </c>
      <c r="M11" s="161">
        <v>13</v>
      </c>
      <c r="N11" s="161">
        <v>14</v>
      </c>
      <c r="O11" s="161">
        <v>15</v>
      </c>
      <c r="P11" s="161">
        <v>16</v>
      </c>
      <c r="Q11" s="161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34" customFormat="1" ht="38.25">
      <c r="A13" s="449"/>
      <c r="B13" s="459" t="s">
        <v>1048</v>
      </c>
      <c r="C13" s="450">
        <f>492684.5+264736.8</f>
        <v>757421.3</v>
      </c>
      <c r="D13" s="450"/>
      <c r="E13" s="450">
        <f>411687.6+7030.1+254951.7+503.1</f>
        <v>674172.4999999999</v>
      </c>
      <c r="F13" s="450">
        <f>44270.4+500</f>
        <v>44770.4</v>
      </c>
      <c r="G13" s="450">
        <f>29366.4+330+8782</f>
        <v>38478.4</v>
      </c>
      <c r="H13" s="450">
        <f>'ГБ 1'!H13+ГБСМП!H13+ДетГБ!H13+'ГП 1'!H13+'ГП 3'!H13+'Стом.п-ка'!H13+'Родил.дом'!H13</f>
        <v>492684.5000000001</v>
      </c>
      <c r="I13" s="450">
        <f>'ГБ 1'!I13+ГБСМП!I13+ДетГБ!I13+'ГП 1'!I13+'ГП 3'!I13+'Стом.п-ка'!I13+'Родил.дом'!I13</f>
        <v>0</v>
      </c>
      <c r="J13" s="450">
        <f>'ГБ 1'!J13+ГБСМП!J13+ДетГБ!J13+'ГП 1'!J13+'ГП 3'!J13+'Стом.п-ка'!J13+'Родил.дом'!J13</f>
        <v>392409.3</v>
      </c>
      <c r="K13" s="450">
        <f>'ГБ 1'!K13+ГБСМП!K13+ДетГБ!K13+'ГП 1'!K13+'ГП 3'!K13+'Стом.п-ка'!K13+'Родил.дом'!K13</f>
        <v>44270.40000000001</v>
      </c>
      <c r="L13" s="450">
        <f>'ГБ 1'!L13+ГБСМП!L13+ДетГБ!L13+'ГП 1'!L13+'ГП 3'!L13+'Стом.п-ка'!L13+'Родил.дом'!L13</f>
        <v>56004.8</v>
      </c>
      <c r="M13" s="450">
        <f>'ГБ 1'!M13+ГБСМП!M13+ДетГБ!M13+'ГП 1'!M13+'ГП 3'!M13+'Стом.п-ка'!M13+'Родил.дом'!M13</f>
        <v>283295.04</v>
      </c>
      <c r="N13" s="450">
        <f>'ГБ 1'!N13+ГБСМП!N13+ДетГБ!N13+'ГП 1'!N13+'ГП 3'!N13+'Стом.п-ка'!N13+'Родил.дом'!N13</f>
        <v>0</v>
      </c>
      <c r="O13" s="450">
        <f>'ГБ 1'!O13+ГБСМП!O13+ДетГБ!O13+'ГП 1'!O13+'ГП 3'!O13+'Стом.п-ка'!O13+'Родил.дом'!O13</f>
        <v>189647.54</v>
      </c>
      <c r="P13" s="450">
        <f>'ГБ 1'!P13+ГБСМП!P13+ДетГБ!P13+'ГП 1'!P13+'ГП 3'!P13+'Стом.п-ка'!P13+'Родил.дом'!P13</f>
        <v>44152.8</v>
      </c>
      <c r="Q13" s="450">
        <f>'ГБ 1'!Q13+ГБСМП!Q13+ДетГБ!Q13+'ГП 1'!Q13+'ГП 3'!Q13+'Стом.п-ка'!Q13+'Родил.дом'!Q13</f>
        <v>49494.700000000004</v>
      </c>
    </row>
    <row r="14" spans="1:17" s="234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'ГБ 1'!H14+ГБСМП!H14+ДетГБ!H14+'ГП 1'!H14+'ГП 3'!H14+'Стом.п-ка'!H14+'Родил.дом'!H14</f>
        <v>426812.30000000005</v>
      </c>
      <c r="I14" s="450">
        <f>'ГБ 1'!I14+ГБСМП!I14+ДетГБ!I14+'ГП 1'!I14+'ГП 3'!I14+'Стом.п-ка'!I14+'Родил.дом'!I14</f>
        <v>0</v>
      </c>
      <c r="J14" s="450">
        <f>'ГБ 1'!J14+ГБСМП!J14+ДетГБ!J14+'ГП 1'!J14+'ГП 3'!J14+'Стом.п-ка'!J14+'Родил.дом'!J14</f>
        <v>384312.4</v>
      </c>
      <c r="K14" s="450">
        <f>'ГБ 1'!K14+ГБСМП!K14+ДетГБ!K14+'ГП 1'!K14+'ГП 3'!K14+'Стом.п-ка'!K14+'Родил.дом'!K14</f>
        <v>42499.899999999994</v>
      </c>
      <c r="L14" s="450">
        <f>'ГБ 1'!L14+ГБСМП!L14+ДетГБ!L14+'ГП 1'!L14+'ГП 3'!L14+'Стом.п-ка'!L14+'Родил.дом'!L14</f>
        <v>0</v>
      </c>
      <c r="M14" s="450">
        <f>'ГБ 1'!M14+ГБСМП!M14+ДетГБ!M14+'ГП 1'!M14+'ГП 3'!M14+'Стом.п-ка'!M14+'Родил.дом'!M14</f>
        <v>231300.94</v>
      </c>
      <c r="N14" s="450">
        <f>'ГБ 1'!N14+ГБСМП!N14+ДетГБ!N14+'ГП 1'!N14+'ГП 3'!N14+'Стом.п-ка'!N14+'Родил.дом'!N14</f>
        <v>0</v>
      </c>
      <c r="O14" s="450">
        <f>'ГБ 1'!O14+ГБСМП!O14+ДетГБ!O14+'ГП 1'!O14+'ГП 3'!O14+'Стом.п-ка'!O14+'Родил.дом'!O14</f>
        <v>188905.84</v>
      </c>
      <c r="P14" s="450">
        <f>'ГБ 1'!P14+ГБСМП!P14+ДетГБ!P14+'ГП 1'!P14+'ГП 3'!P14+'Стом.п-ка'!P14+'Родил.дом'!P14</f>
        <v>42395.1</v>
      </c>
      <c r="Q14" s="450">
        <f>'ГБ 1'!Q14+ГБСМП!Q14+ДетГБ!Q14+'ГП 1'!Q14+'ГП 3'!Q14+'Стом.п-ка'!Q14+'Родил.дом'!Q14</f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'ГБ 1'!H15+ГБСМП!H15+ДетГБ!H15+'ГП 1'!H15+'ГП 3'!H15+'Стом.п-ка'!H15+'Родил.дом'!H15</f>
        <v>87947.7</v>
      </c>
      <c r="I15" s="452">
        <f>'ГБ 1'!I15+ГБСМП!I15+ДетГБ!I15+'ГП 1'!I15+'ГП 3'!I15+'Стом.п-ка'!I15+'Родил.дом'!I15</f>
        <v>0</v>
      </c>
      <c r="J15" s="452">
        <f>'ГБ 1'!J15+ГБСМП!J15+ДетГБ!J15+'ГП 1'!J15+'ГП 3'!J15+'Стом.п-ка'!J15+'Родил.дом'!J15</f>
        <v>58551.6</v>
      </c>
      <c r="K15" s="452">
        <f>'ГБ 1'!K15+ГБСМП!K15+ДетГБ!K15+'ГП 1'!K15+'ГП 3'!K15+'Стом.п-ка'!K15+'Родил.дом'!K15</f>
        <v>29396.1</v>
      </c>
      <c r="L15" s="452">
        <f>'ГБ 1'!L15+ГБСМП!L15+ДетГБ!L15+'ГП 1'!L15+'ГП 3'!L15+'Стом.п-ка'!L15+'Родил.дом'!L15</f>
        <v>0</v>
      </c>
      <c r="M15" s="452">
        <f>'ГБ 1'!M15+ГБСМП!M15+ДетГБ!M15+'ГП 1'!M15+'ГП 3'!M15+'Стом.п-ка'!M15+'Родил.дом'!M15</f>
        <v>82897.4</v>
      </c>
      <c r="N15" s="452">
        <f>'ГБ 1'!N15+ГБСМП!N15+ДетГБ!N15+'ГП 1'!N15+'ГП 3'!N15+'Стом.п-ка'!N15+'Родил.дом'!N15</f>
        <v>0</v>
      </c>
      <c r="O15" s="452">
        <f>'ГБ 1'!O15+ГБСМП!O15+ДетГБ!O15+'ГП 1'!O15+'ГП 3'!O15+'Стом.п-ка'!O15+'Родил.дом'!O15</f>
        <v>53501.399999999994</v>
      </c>
      <c r="P15" s="452">
        <f>'ГБ 1'!P15+ГБСМП!P15+ДетГБ!P15+'ГП 1'!P15+'ГП 3'!P15+'Стом.п-ка'!P15+'Родил.дом'!P15</f>
        <v>29396</v>
      </c>
      <c r="Q15" s="452">
        <f>'ГБ 1'!Q15+ГБСМП!Q15+ДетГБ!Q15+'ГП 1'!Q15+'ГП 3'!Q15+'Стом.п-ка'!Q15+'Родил.дом'!Q15</f>
        <v>0</v>
      </c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>'ГБ 1'!H16+ГБСМП!H16+ДетГБ!H16+'ГП 1'!H16+'ГП 3'!H16+'Стом.п-ка'!H16+'Родил.дом'!H16</f>
        <v>2379.3999999999996</v>
      </c>
      <c r="I16" s="452">
        <f>'ГБ 1'!I16+ГБСМП!I16+ДетГБ!I16+'ГП 1'!I16+'ГП 3'!I16+'Стом.п-ка'!I16+'Родил.дом'!I16</f>
        <v>0</v>
      </c>
      <c r="J16" s="452">
        <f>'ГБ 1'!J16+ГБСМП!J16+ДетГБ!J16+'ГП 1'!J16+'ГП 3'!J16+'Стом.п-ка'!J16+'Родил.дом'!J16</f>
        <v>0</v>
      </c>
      <c r="K16" s="452">
        <f>'ГБ 1'!K16+ГБСМП!K16+ДетГБ!K16+'ГП 1'!K16+'ГП 3'!K16+'Стом.п-ка'!K16+'Родил.дом'!K16</f>
        <v>2379.3999999999996</v>
      </c>
      <c r="L16" s="452">
        <f>'ГБ 1'!L16+ГБСМП!L16+ДетГБ!L16+'ГП 1'!L16+'ГП 3'!L16+'Стом.п-ка'!L16+'Родил.дом'!L16</f>
        <v>0</v>
      </c>
      <c r="M16" s="452">
        <f>'ГБ 1'!M16+ГБСМП!M16+ДетГБ!M16+'ГП 1'!M16+'ГП 3'!M16+'Стом.п-ка'!M16+'Родил.дом'!M16</f>
        <v>2379.2</v>
      </c>
      <c r="N16" s="452">
        <f>'ГБ 1'!N16+ГБСМП!N16+ДетГБ!N16+'ГП 1'!N16+'ГП 3'!N16+'Стом.п-ка'!N16+'Родил.дом'!N16</f>
        <v>0</v>
      </c>
      <c r="O16" s="452">
        <f>'ГБ 1'!O16+ГБСМП!O16+ДетГБ!O16+'ГП 1'!O16+'ГП 3'!O16+'Стом.п-ка'!O16+'Родил.дом'!O16</f>
        <v>0</v>
      </c>
      <c r="P16" s="452">
        <f>'ГБ 1'!P16+ГБСМП!P16+ДетГБ!P16+'ГП 1'!P16+'ГП 3'!P16+'Стом.п-ка'!P16+'Родил.дом'!P16</f>
        <v>2379.2</v>
      </c>
      <c r="Q16" s="452">
        <f>'ГБ 1'!Q16+ГБСМП!Q16+ДетГБ!Q16+'ГП 1'!Q16+'ГП 3'!Q16+'Стом.п-ка'!Q16+'Родил.дом'!Q16</f>
        <v>0</v>
      </c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>'ГБ 1'!H17+ГБСМП!H17+ДетГБ!H17+'ГП 1'!H17+'ГП 3'!H17+'Стом.п-ка'!H17+'Родил.дом'!H17</f>
        <v>8030.1</v>
      </c>
      <c r="I17" s="452">
        <f>'ГБ 1'!I17+ГБСМП!I17+ДетГБ!I17+'ГП 1'!I17+'ГП 3'!I17+'Стом.п-ка'!I17+'Родил.дом'!I17</f>
        <v>0</v>
      </c>
      <c r="J17" s="452">
        <f>'ГБ 1'!J17+ГБСМП!J17+ДетГБ!J17+'ГП 1'!J17+'ГП 3'!J17+'Стом.п-ка'!J17+'Родил.дом'!J17</f>
        <v>0</v>
      </c>
      <c r="K17" s="452">
        <f>'ГБ 1'!K17+ГБСМП!K17+ДетГБ!K17+'ГП 1'!K17+'ГП 3'!K17+'Стом.п-ка'!K17+'Родил.дом'!K17</f>
        <v>8030.1</v>
      </c>
      <c r="L17" s="452">
        <f>'ГБ 1'!L17+ГБСМП!L17+ДетГБ!L17+'ГП 1'!L17+'ГП 3'!L17+'Стом.п-ка'!L17+'Родил.дом'!L17</f>
        <v>0</v>
      </c>
      <c r="M17" s="452">
        <f>'ГБ 1'!M17+ГБСМП!M17+ДетГБ!M17+'ГП 1'!M17+'ГП 3'!M17+'Стом.п-ка'!M17+'Родил.дом'!M17</f>
        <v>7926.4</v>
      </c>
      <c r="N17" s="452">
        <f>'ГБ 1'!N17+ГБСМП!N17+ДетГБ!N17+'ГП 1'!N17+'ГП 3'!N17+'Стом.п-ка'!N17+'Родил.дом'!N17</f>
        <v>0</v>
      </c>
      <c r="O17" s="452">
        <f>'ГБ 1'!O17+ГБСМП!O17+ДетГБ!O17+'ГП 1'!O17+'ГП 3'!O17+'Стом.п-ка'!O17+'Родил.дом'!O17</f>
        <v>0</v>
      </c>
      <c r="P17" s="452">
        <f>'ГБ 1'!P17+ГБСМП!P17+ДетГБ!P17+'ГП 1'!P17+'ГП 3'!P17+'Стом.п-ка'!P17+'Родил.дом'!P17</f>
        <v>7926.4</v>
      </c>
      <c r="Q17" s="452">
        <f>'ГБ 1'!Q17+ГБСМП!Q17+ДетГБ!Q17+'ГП 1'!Q17+'ГП 3'!Q17+'Стом.п-ка'!Q17+'Родил.дом'!Q17</f>
        <v>0</v>
      </c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>'ГБ 1'!H18+ГБСМП!H18+ДетГБ!H18+'ГП 1'!H18+'ГП 3'!H18+'Стом.п-ка'!H18+'Родил.дом'!H18</f>
        <v>328455.1000000001</v>
      </c>
      <c r="I18" s="452">
        <f>'ГБ 1'!I18+ГБСМП!I18+ДетГБ!I18+'ГП 1'!I18+'ГП 3'!I18+'Стом.п-ка'!I18+'Родил.дом'!I18</f>
        <v>0</v>
      </c>
      <c r="J18" s="452">
        <f>'ГБ 1'!J18+ГБСМП!J18+ДетГБ!J18+'ГП 1'!J18+'ГП 3'!J18+'Стом.п-ка'!J18+'Родил.дом'!J18</f>
        <v>325760.80000000005</v>
      </c>
      <c r="K18" s="452">
        <f>'ГБ 1'!K18+ГБСМП!K18+ДетГБ!K18+'ГП 1'!K18+'ГП 3'!K18+'Стом.п-ка'!K18+'Родил.дом'!K18</f>
        <v>2694.3</v>
      </c>
      <c r="L18" s="452">
        <f>'ГБ 1'!L18+ГБСМП!L18+ДетГБ!L18+'ГП 1'!L18+'ГП 3'!L18+'Стом.п-ка'!L18+'Родил.дом'!L18</f>
        <v>0</v>
      </c>
      <c r="M18" s="452">
        <f>'ГБ 1'!M18+ГБСМП!M18+ДетГБ!M18+'ГП 1'!M18+'ГП 3'!M18+'Стом.п-ка'!M18+'Родил.дом'!M18</f>
        <v>138097.94</v>
      </c>
      <c r="N18" s="452">
        <f>'ГБ 1'!N18+ГБСМП!N18+ДетГБ!N18+'ГП 1'!N18+'ГП 3'!N18+'Стом.п-ка'!N18+'Родил.дом'!N18</f>
        <v>0</v>
      </c>
      <c r="O18" s="452">
        <f>'ГБ 1'!O18+ГБСМП!O18+ДетГБ!O18+'ГП 1'!O18+'ГП 3'!O18+'Стом.п-ка'!O18+'Родил.дом'!O18</f>
        <v>135404.44</v>
      </c>
      <c r="P18" s="452">
        <f>'ГБ 1'!P18+ГБСМП!P18+ДетГБ!P18+'ГП 1'!P18+'ГП 3'!P18+'Стом.п-ка'!P18+'Родил.дом'!P18</f>
        <v>2693.5</v>
      </c>
      <c r="Q18" s="452">
        <f>'ГБ 1'!Q18+ГБСМП!Q18+ДетГБ!Q18+'ГП 1'!Q18+'ГП 3'!Q18+'Стом.п-ка'!Q18+'Родил.дом'!Q18</f>
        <v>0</v>
      </c>
    </row>
    <row r="19" spans="1:17" s="234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'ГБ 1'!H19+ГБСМП!H19+ДетГБ!H19+'ГП 1'!H19+'ГП 3'!H19+'Стом.п-ка'!H19+'Родил.дом'!H19</f>
        <v>9048.699999999999</v>
      </c>
      <c r="I19" s="450">
        <f>'ГБ 1'!I19+ГБСМП!I19+ДетГБ!I19+'ГП 1'!I19+'ГП 3'!I19+'Стом.п-ка'!I19+'Родил.дом'!I19</f>
        <v>0</v>
      </c>
      <c r="J19" s="450">
        <f>'ГБ 1'!J19+ГБСМП!J19+ДетГБ!J19+'ГП 1'!J19+'ГП 3'!J19+'Стом.п-ка'!J19+'Родил.дом'!J19</f>
        <v>8096.900000000001</v>
      </c>
      <c r="K19" s="450">
        <f>'ГБ 1'!K19+ГБСМП!K19+ДетГБ!K19+'ГП 1'!K19+'ГП 3'!K19+'Стом.п-ка'!K19+'Родил.дом'!K19</f>
        <v>621.8</v>
      </c>
      <c r="L19" s="450">
        <f>'ГБ 1'!L19+ГБСМП!L19+ДетГБ!L19+'ГП 1'!L19+'ГП 3'!L19+'Стом.п-ка'!L19+'Родил.дом'!L19</f>
        <v>330</v>
      </c>
      <c r="M19" s="450">
        <f>'ГБ 1'!M19+ГБСМП!M19+ДетГБ!M19+'ГП 1'!M19+'ГП 3'!M19+'Стом.п-ка'!M19+'Родил.дом'!M19</f>
        <v>1505.4</v>
      </c>
      <c r="N19" s="450">
        <f>'ГБ 1'!N19+ГБСМП!N19+ДетГБ!N19+'ГП 1'!N19+'ГП 3'!N19+'Стом.п-ка'!N19+'Родил.дом'!N19</f>
        <v>0</v>
      </c>
      <c r="O19" s="450">
        <f>'ГБ 1'!O19+ГБСМП!O19+ДетГБ!O19+'ГП 1'!O19+'ГП 3'!O19+'Стом.п-ка'!O19+'Родил.дом'!O19</f>
        <v>741.6999999999999</v>
      </c>
      <c r="P19" s="450">
        <f>'ГБ 1'!P19+ГБСМП!P19+ДетГБ!P19+'ГП 1'!P19+'ГП 3'!P19+'Стом.п-ка'!P19+'Родил.дом'!P19</f>
        <v>621.7</v>
      </c>
      <c r="Q19" s="450">
        <f>'ГБ 1'!Q19+ГБСМП!Q19+ДетГБ!Q19+'ГП 1'!Q19+'ГП 3'!Q19+'Стом.п-ка'!Q19+'Родил.дом'!Q19</f>
        <v>142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>'ГБ 1'!H20+ГБСМП!H20+ДетГБ!H20+'ГП 1'!H20+'ГП 3'!H20+'Стом.п-ка'!H20+'Родил.дом'!H20</f>
        <v>8011.500000000001</v>
      </c>
      <c r="I20" s="452">
        <f>'ГБ 1'!I20+ГБСМП!I20+ДетГБ!I20+'ГП 1'!I20+'ГП 3'!I20+'Стом.п-ка'!I20+'Родил.дом'!I20</f>
        <v>0</v>
      </c>
      <c r="J20" s="452">
        <f>'ГБ 1'!J20+ГБСМП!J20+ДетГБ!J20+'ГП 1'!J20+'ГП 3'!J20+'Стом.п-ка'!J20+'Родил.дом'!J20</f>
        <v>7596.900000000001</v>
      </c>
      <c r="K20" s="452">
        <f>'ГБ 1'!K20+ГБСМП!K20+ДетГБ!K20+'ГП 1'!K20+'ГП 3'!K20+'Стом.п-ка'!K20+'Родил.дом'!K20</f>
        <v>414.6</v>
      </c>
      <c r="L20" s="452">
        <f>'ГБ 1'!L20+ГБСМП!L20+ДетГБ!L20+'ГП 1'!L20+'ГП 3'!L20+'Стом.п-ка'!L20+'Родил.дом'!L20</f>
        <v>0</v>
      </c>
      <c r="M20" s="452">
        <f>'ГБ 1'!M20+ГБСМП!M20+ДетГБ!M20+'ГП 1'!M20+'ГП 3'!M20+'Стом.п-ка'!M20+'Родил.дом'!M20</f>
        <v>656.1999999999999</v>
      </c>
      <c r="N20" s="452">
        <f>'ГБ 1'!N20+ГБСМП!N20+ДетГБ!N20+'ГП 1'!N20+'ГП 3'!N20+'Стом.п-ка'!N20+'Родил.дом'!N20</f>
        <v>0</v>
      </c>
      <c r="O20" s="452">
        <f>'ГБ 1'!O20+ГБСМП!O20+ДетГБ!O20+'ГП 1'!O20+'ГП 3'!O20+'Стом.п-ка'!O20+'Родил.дом'!O20</f>
        <v>241.70000000000002</v>
      </c>
      <c r="P20" s="452">
        <f>'ГБ 1'!P20+ГБСМП!P20+ДетГБ!P20+'ГП 1'!P20+'ГП 3'!P20+'Стом.п-ка'!P20+'Родил.дом'!P20</f>
        <v>414.5</v>
      </c>
      <c r="Q20" s="452">
        <f>'ГБ 1'!Q20+ГБСМП!Q20+ДетГБ!Q20+'ГП 1'!Q20+'ГП 3'!Q20+'Стом.п-ка'!Q20+'Родил.дом'!Q20</f>
        <v>0</v>
      </c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>'ГБ 1'!H21+ГБСМП!H21+ДетГБ!H21+'ГП 1'!H21+'ГП 3'!H21+'Стом.п-ка'!H21+'Родил.дом'!H21</f>
        <v>330</v>
      </c>
      <c r="I21" s="452">
        <f>'ГБ 1'!I21+ГБСМП!I21+ДетГБ!I21+'ГП 1'!I21+'ГП 3'!I21+'Стом.п-ка'!I21+'Родил.дом'!I21</f>
        <v>0</v>
      </c>
      <c r="J21" s="452">
        <f>'ГБ 1'!J21+ГБСМП!J21+ДетГБ!J21+'ГП 1'!J21+'ГП 3'!J21+'Стом.п-ка'!J21+'Родил.дом'!J21</f>
        <v>0</v>
      </c>
      <c r="K21" s="452">
        <f>'ГБ 1'!K21+ГБСМП!K21+ДетГБ!K21+'ГП 1'!K21+'ГП 3'!K21+'Стом.п-ка'!K21+'Родил.дом'!K21</f>
        <v>0</v>
      </c>
      <c r="L21" s="452">
        <f>'ГБ 1'!L21+ГБСМП!L21+ДетГБ!L21+'ГП 1'!L21+'ГП 3'!L21+'Стом.п-ка'!L21+'Родил.дом'!L21</f>
        <v>330</v>
      </c>
      <c r="M21" s="452">
        <f>'ГБ 1'!M21+ГБСМП!M21+ДетГБ!M21+'ГП 1'!M21+'ГП 3'!M21+'Стом.п-ка'!M21+'Родил.дом'!M21</f>
        <v>142</v>
      </c>
      <c r="N21" s="452">
        <f>'ГБ 1'!N21+ГБСМП!N21+ДетГБ!N21+'ГП 1'!N21+'ГП 3'!N21+'Стом.п-ка'!N21+'Родил.дом'!N21</f>
        <v>0</v>
      </c>
      <c r="O21" s="452">
        <f>'ГБ 1'!O21+ГБСМП!O21+ДетГБ!O21+'ГП 1'!O21+'ГП 3'!O21+'Стом.п-ка'!O21+'Родил.дом'!O21</f>
        <v>0</v>
      </c>
      <c r="P21" s="452">
        <f>'ГБ 1'!P21+ГБСМП!P21+ДетГБ!P21+'ГП 1'!P21+'ГП 3'!P21+'Стом.п-ка'!P21+'Родил.дом'!P21</f>
        <v>0</v>
      </c>
      <c r="Q21" s="452">
        <f>'ГБ 1'!Q21+ГБСМП!Q21+ДетГБ!Q21+'ГП 1'!Q21+'ГП 3'!Q21+'Стом.п-ка'!Q21+'Родил.дом'!Q21</f>
        <v>142</v>
      </c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>'ГБ 1'!H22+ГБСМП!H22+ДетГБ!H22+'ГП 1'!H22+'ГП 3'!H22+'Стом.п-ка'!H22+'Родил.дом'!H22</f>
        <v>707.2</v>
      </c>
      <c r="I22" s="452">
        <f>'ГБ 1'!I22+ГБСМП!I22+ДетГБ!I22+'ГП 1'!I22+'ГП 3'!I22+'Стом.п-ка'!I22+'Родил.дом'!I22</f>
        <v>0</v>
      </c>
      <c r="J22" s="452">
        <f>'ГБ 1'!J22+ГБСМП!J22+ДетГБ!J22+'ГП 1'!J22+'ГП 3'!J22+'Стом.п-ка'!J22+'Родил.дом'!J22</f>
        <v>500</v>
      </c>
      <c r="K22" s="452">
        <f>'ГБ 1'!K22+ГБСМП!K22+ДетГБ!K22+'ГП 1'!K22+'ГП 3'!K22+'Стом.п-ка'!K22+'Родил.дом'!K22</f>
        <v>207.2</v>
      </c>
      <c r="L22" s="452">
        <f>'ГБ 1'!L22+ГБСМП!L22+ДетГБ!L22+'ГП 1'!L22+'ГП 3'!L22+'Стом.п-ка'!L22+'Родил.дом'!L22</f>
        <v>0</v>
      </c>
      <c r="M22" s="452">
        <f>'ГБ 1'!M22+ГБСМП!M22+ДетГБ!M22+'ГП 1'!M22+'ГП 3'!M22+'Стом.п-ка'!M22+'Родил.дом'!M22</f>
        <v>707.2</v>
      </c>
      <c r="N22" s="452">
        <f>'ГБ 1'!N22+ГБСМП!N22+ДетГБ!N22+'ГП 1'!N22+'ГП 3'!N22+'Стом.п-ка'!N22+'Родил.дом'!N22</f>
        <v>0</v>
      </c>
      <c r="O22" s="452">
        <f>'ГБ 1'!O22+ГБСМП!O22+ДетГБ!O22+'ГП 1'!O22+'ГП 3'!O22+'Стом.п-ка'!O22+'Родил.дом'!O22</f>
        <v>500</v>
      </c>
      <c r="P22" s="452">
        <f>'ГБ 1'!P22+ГБСМП!P22+ДетГБ!P22+'ГП 1'!P22+'ГП 3'!P22+'Стом.п-ка'!P22+'Родил.дом'!P22</f>
        <v>207.2</v>
      </c>
      <c r="Q22" s="452">
        <f>'ГБ 1'!Q22+ГБСМП!Q22+ДетГБ!Q22+'ГП 1'!Q22+'ГП 3'!Q22+'Стом.п-ка'!Q22+'Родил.дом'!Q22</f>
        <v>0</v>
      </c>
    </row>
    <row r="23" spans="1:17" s="234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'ГБ 1'!H23+ГБСМП!H23+ДетГБ!H23+'ГП 1'!H23+'ГП 3'!H23+'Стом.п-ка'!H23+'Родил.дом'!H23</f>
        <v>56823.5</v>
      </c>
      <c r="I23" s="450">
        <f>'ГБ 1'!I23+ГБСМП!I23+ДетГБ!I23+'ГП 1'!I23+'ГП 3'!I23+'Стом.п-ка'!I23+'Родил.дом'!I23</f>
        <v>0</v>
      </c>
      <c r="J23" s="450">
        <f>'ГБ 1'!J23+ГБСМП!J23+ДетГБ!J23+'ГП 1'!J23+'ГП 3'!J23+'Стом.п-ка'!J23+'Родил.дом'!J23</f>
        <v>0</v>
      </c>
      <c r="K23" s="450">
        <f>'ГБ 1'!K23+ГБСМП!K23+ДетГБ!K23+'ГП 1'!K23+'ГП 3'!K23+'Стом.п-ка'!K23+'Родил.дом'!K23</f>
        <v>1148.6999999999998</v>
      </c>
      <c r="L23" s="450">
        <f>'ГБ 1'!L23+ГБСМП!L23+ДетГБ!L23+'ГП 1'!L23+'ГП 3'!L23+'Стом.п-ка'!L23+'Родил.дом'!L23</f>
        <v>55674.8</v>
      </c>
      <c r="M23" s="450">
        <f>'ГБ 1'!M23+ГБСМП!M23+ДетГБ!M23+'ГП 1'!M23+'ГП 3'!M23+'Стом.п-ка'!M23+'Родил.дом'!M23</f>
        <v>50488.7</v>
      </c>
      <c r="N23" s="450">
        <f>'ГБ 1'!N23+ГБСМП!N23+ДетГБ!N23+'ГП 1'!N23+'ГП 3'!N23+'Стом.п-ка'!N23+'Родил.дом'!N23</f>
        <v>0</v>
      </c>
      <c r="O23" s="450">
        <f>'ГБ 1'!O23+ГБСМП!O23+ДетГБ!O23+'ГП 1'!O23+'ГП 3'!O23+'Стом.п-ка'!O23+'Родил.дом'!O23</f>
        <v>0</v>
      </c>
      <c r="P23" s="450">
        <f>'ГБ 1'!P23+ГБСМП!P23+ДетГБ!P23+'ГП 1'!P23+'ГП 3'!P23+'Стом.п-ка'!P23+'Родил.дом'!P23</f>
        <v>1136</v>
      </c>
      <c r="Q23" s="450">
        <f>'ГБ 1'!Q23+ГБСМП!Q23+ДетГБ!Q23+'ГП 1'!Q23+'ГП 3'!Q23+'Стом.п-ка'!Q23+'Родил.дом'!Q23</f>
        <v>49352.700000000004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>'ГБ 1'!H24+ГБСМП!H24+ДетГБ!H24+'ГП 1'!H24+'ГП 3'!H24+'Стом.п-ка'!H24+'Родил.дом'!H24</f>
        <v>18583.4</v>
      </c>
      <c r="I24" s="452">
        <f>'ГБ 1'!I24+ГБСМП!I24+ДетГБ!I24+'ГП 1'!I24+'ГП 3'!I24+'Стом.п-ка'!I24+'Родил.дом'!I24</f>
        <v>0</v>
      </c>
      <c r="J24" s="452">
        <f>'ГБ 1'!J24+ГБСМП!J24+ДетГБ!J24+'ГП 1'!J24+'ГП 3'!J24+'Стом.п-ка'!J24+'Родил.дом'!J24</f>
        <v>0</v>
      </c>
      <c r="K24" s="452">
        <f>'ГБ 1'!K24+ГБСМП!K24+ДетГБ!K24+'ГП 1'!K24+'ГП 3'!K24+'Стом.п-ка'!K24+'Родил.дом'!K24</f>
        <v>0</v>
      </c>
      <c r="L24" s="452">
        <f>'ГБ 1'!L24+ГБСМП!L24+ДетГБ!L24+'ГП 1'!L24+'ГП 3'!L24+'Стом.п-ка'!L24+'Родил.дом'!L24</f>
        <v>18583.4</v>
      </c>
      <c r="M24" s="452">
        <f>'ГБ 1'!M24+ГБСМП!M24+ДетГБ!M24+'ГП 1'!M24+'ГП 3'!M24+'Стом.п-ка'!M24+'Родил.дом'!M24</f>
        <v>13393.4</v>
      </c>
      <c r="N24" s="452">
        <f>'ГБ 1'!N24+ГБСМП!N24+ДетГБ!N24+'ГП 1'!N24+'ГП 3'!N24+'Стом.п-ка'!N24+'Родил.дом'!N24</f>
        <v>0</v>
      </c>
      <c r="O24" s="452">
        <f>'ГБ 1'!O24+ГБСМП!O24+ДетГБ!O24+'ГП 1'!O24+'ГП 3'!O24+'Стом.п-ка'!O24+'Родил.дом'!O24</f>
        <v>0</v>
      </c>
      <c r="P24" s="452">
        <f>'ГБ 1'!P24+ГБСМП!P24+ДетГБ!P24+'ГП 1'!P24+'ГП 3'!P24+'Стом.п-ка'!P24+'Родил.дом'!P24</f>
        <v>0</v>
      </c>
      <c r="Q24" s="452">
        <f>'ГБ 1'!Q24+ГБСМП!Q24+ДетГБ!Q24+'ГП 1'!Q24+'ГП 3'!Q24+'Стом.п-ка'!Q24+'Родил.дом'!Q24</f>
        <v>13393.4</v>
      </c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>'ГБ 1'!H25+ГБСМП!H25+ДетГБ!H25+'ГП 1'!H25+'ГП 3'!H25+'Стом.п-ка'!H25+'Родил.дом'!H25</f>
        <v>658.2</v>
      </c>
      <c r="I25" s="452">
        <f>'ГБ 1'!I25+ГБСМП!I25+ДетГБ!I25+'ГП 1'!I25+'ГП 3'!I25+'Стом.п-ка'!I25+'Родил.дом'!I25</f>
        <v>0</v>
      </c>
      <c r="J25" s="452">
        <f>'ГБ 1'!J25+ГБСМП!J25+ДетГБ!J25+'ГП 1'!J25+'ГП 3'!J25+'Стом.п-ка'!J25+'Родил.дом'!J25</f>
        <v>0</v>
      </c>
      <c r="K25" s="452">
        <f>'ГБ 1'!K25+ГБСМП!K25+ДетГБ!K25+'ГП 1'!K25+'ГП 3'!K25+'Стом.п-ка'!K25+'Родил.дом'!K25</f>
        <v>0</v>
      </c>
      <c r="L25" s="452">
        <f>'ГБ 1'!L25+ГБСМП!L25+ДетГБ!L25+'ГП 1'!L25+'ГП 3'!L25+'Стом.п-ка'!L25+'Родил.дом'!L25</f>
        <v>658.2</v>
      </c>
      <c r="M25" s="452">
        <f>'ГБ 1'!M25+ГБСМП!M25+ДетГБ!M25+'ГП 1'!M25+'ГП 3'!M25+'Стом.п-ка'!M25+'Родил.дом'!M25</f>
        <v>657.5</v>
      </c>
      <c r="N25" s="452">
        <f>'ГБ 1'!N25+ГБСМП!N25+ДетГБ!N25+'ГП 1'!N25+'ГП 3'!N25+'Стом.п-ка'!N25+'Родил.дом'!N25</f>
        <v>0</v>
      </c>
      <c r="O25" s="452">
        <f>'ГБ 1'!O25+ГБСМП!O25+ДетГБ!O25+'ГП 1'!O25+'ГП 3'!O25+'Стом.п-ка'!O25+'Родил.дом'!O25</f>
        <v>0</v>
      </c>
      <c r="P25" s="452">
        <f>'ГБ 1'!P25+ГБСМП!P25+ДетГБ!P25+'ГП 1'!P25+'ГП 3'!P25+'Стом.п-ка'!P25+'Родил.дом'!P25</f>
        <v>0</v>
      </c>
      <c r="Q25" s="452">
        <f>'ГБ 1'!Q25+ГБСМП!Q25+ДетГБ!Q25+'ГП 1'!Q25+'ГП 3'!Q25+'Стом.п-ка'!Q25+'Родил.дом'!Q25</f>
        <v>657.5</v>
      </c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>'ГБ 1'!H26+ГБСМП!H26+ДетГБ!H26+'ГП 1'!H26+'ГП 3'!H26+'Стом.п-ка'!H26+'Родил.дом'!H26</f>
        <v>23826.399999999998</v>
      </c>
      <c r="I26" s="452">
        <f>'ГБ 1'!I26+ГБСМП!I26+ДетГБ!I26+'ГП 1'!I26+'ГП 3'!I26+'Стом.п-ка'!I26+'Родил.дом'!I26</f>
        <v>0</v>
      </c>
      <c r="J26" s="452">
        <f>'ГБ 1'!J26+ГБСМП!J26+ДетГБ!J26+'ГП 1'!J26+'ГП 3'!J26+'Стом.п-ка'!J26+'Родил.дом'!J26</f>
        <v>0</v>
      </c>
      <c r="K26" s="452">
        <f>'ГБ 1'!K26+ГБСМП!K26+ДетГБ!K26+'ГП 1'!K26+'ГП 3'!K26+'Стом.п-ка'!K26+'Родил.дом'!K26</f>
        <v>0</v>
      </c>
      <c r="L26" s="452">
        <f>'ГБ 1'!L26+ГБСМП!L26+ДетГБ!L26+'ГП 1'!L26+'ГП 3'!L26+'Стом.п-ка'!L26+'Родил.дом'!L26</f>
        <v>23826.399999999998</v>
      </c>
      <c r="M26" s="452">
        <f>'ГБ 1'!M26+ГБСМП!M26+ДетГБ!M26+'ГП 1'!M26+'ГП 3'!M26+'Стом.п-ка'!M26+'Родил.дом'!M26</f>
        <v>22695.6</v>
      </c>
      <c r="N26" s="452">
        <f>'ГБ 1'!N26+ГБСМП!N26+ДетГБ!N26+'ГП 1'!N26+'ГП 3'!N26+'Стом.п-ка'!N26+'Родил.дом'!N26</f>
        <v>0</v>
      </c>
      <c r="O26" s="452">
        <f>'ГБ 1'!O26+ГБСМП!O26+ДетГБ!O26+'ГП 1'!O26+'ГП 3'!O26+'Стом.п-ка'!O26+'Родил.дом'!O26</f>
        <v>0</v>
      </c>
      <c r="P26" s="452">
        <f>'ГБ 1'!P26+ГБСМП!P26+ДетГБ!P26+'ГП 1'!P26+'ГП 3'!P26+'Стом.п-ка'!P26+'Родил.дом'!P26</f>
        <v>0</v>
      </c>
      <c r="Q26" s="452">
        <f>'ГБ 1'!Q26+ГБСМП!Q26+ДетГБ!Q26+'ГП 1'!Q26+'ГП 3'!Q26+'Стом.п-ка'!Q26+'Родил.дом'!Q26</f>
        <v>22695.6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>'ГБ 1'!H27+ГБСМП!H27+ДетГБ!H27+'ГП 1'!H27+'ГП 3'!H27+'Стом.п-ка'!H27+'Родил.дом'!H27</f>
        <v>12606.800000000001</v>
      </c>
      <c r="I27" s="452">
        <f>'ГБ 1'!I27+ГБСМП!I27+ДетГБ!I27+'ГП 1'!I27+'ГП 3'!I27+'Стом.п-ка'!I27+'Родил.дом'!I27</f>
        <v>0</v>
      </c>
      <c r="J27" s="452">
        <f>'ГБ 1'!J27+ГБСМП!J27+ДетГБ!J27+'ГП 1'!J27+'ГП 3'!J27+'Стом.п-ка'!J27+'Родил.дом'!J27</f>
        <v>0</v>
      </c>
      <c r="K27" s="452">
        <f>'ГБ 1'!K27+ГБСМП!K27+ДетГБ!K27+'ГП 1'!K27+'ГП 3'!K27+'Стом.п-ка'!K27+'Родил.дом'!K27</f>
        <v>0</v>
      </c>
      <c r="L27" s="452">
        <f>'ГБ 1'!L27+ГБСМП!L27+ДетГБ!L27+'ГП 1'!L27+'ГП 3'!L27+'Стом.п-ка'!L27+'Родил.дом'!L27</f>
        <v>12606.800000000001</v>
      </c>
      <c r="M27" s="452">
        <f>'ГБ 1'!M27+ГБСМП!M27+ДетГБ!M27+'ГП 1'!M27+'ГП 3'!M27+'Стом.п-ка'!M27+'Родил.дом'!M27</f>
        <v>12606.2</v>
      </c>
      <c r="N27" s="452">
        <f>'ГБ 1'!N27+ГБСМП!N27+ДетГБ!N27+'ГП 1'!N27+'ГП 3'!N27+'Стом.п-ка'!N27+'Родил.дом'!N27</f>
        <v>0</v>
      </c>
      <c r="O27" s="452">
        <f>'ГБ 1'!O27+ГБСМП!O27+ДетГБ!O27+'ГП 1'!O27+'ГП 3'!O27+'Стом.п-ка'!O27+'Родил.дом'!O27</f>
        <v>0</v>
      </c>
      <c r="P27" s="452">
        <f>'ГБ 1'!P27+ГБСМП!P27+ДетГБ!P27+'ГП 1'!P27+'ГП 3'!P27+'Стом.п-ка'!P27+'Родил.дом'!P27</f>
        <v>0</v>
      </c>
      <c r="Q27" s="452">
        <f>'ГБ 1'!Q27+ГБСМП!Q27+ДетГБ!Q27+'ГП 1'!Q27+'ГП 3'!Q27+'Стом.п-ка'!Q27+'Родил.дом'!Q27</f>
        <v>12606.2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>'ГБ 1'!H28+ГБСМП!H28+ДетГБ!H28+'ГП 1'!H28+'ГП 3'!H28+'Стом.п-ка'!H28+'Родил.дом'!H28</f>
        <v>1148.6999999999998</v>
      </c>
      <c r="I28" s="452">
        <f>'ГБ 1'!I28+ГБСМП!I28+ДетГБ!I28+'ГП 1'!I28+'ГП 3'!I28+'Стом.п-ка'!I28+'Родил.дом'!I28</f>
        <v>0</v>
      </c>
      <c r="J28" s="452">
        <f>'ГБ 1'!J28+ГБСМП!J28+ДетГБ!J28+'ГП 1'!J28+'ГП 3'!J28+'Стом.п-ка'!J28+'Родил.дом'!J28</f>
        <v>0</v>
      </c>
      <c r="K28" s="452">
        <f>'ГБ 1'!K28+ГБСМП!K28+ДетГБ!K28+'ГП 1'!K28+'ГП 3'!K28+'Стом.п-ка'!K28+'Родил.дом'!K28</f>
        <v>1148.6999999999998</v>
      </c>
      <c r="L28" s="452">
        <f>'ГБ 1'!L28+ГБСМП!L28+ДетГБ!L28+'ГП 1'!L28+'ГП 3'!L28+'Стом.п-ка'!L28+'Родил.дом'!L28</f>
        <v>0</v>
      </c>
      <c r="M28" s="452">
        <f>'ГБ 1'!M28+ГБСМП!M28+ДетГБ!M28+'ГП 1'!M28+'ГП 3'!M28+'Стом.п-ка'!M28+'Родил.дом'!M28</f>
        <v>1136</v>
      </c>
      <c r="N28" s="452">
        <f>'ГБ 1'!N28+ГБСМП!N28+ДетГБ!N28+'ГП 1'!N28+'ГП 3'!N28+'Стом.п-ка'!N28+'Родил.дом'!N28</f>
        <v>0</v>
      </c>
      <c r="O28" s="452">
        <f>'ГБ 1'!O28+ГБСМП!O28+ДетГБ!O28+'ГП 1'!O28+'ГП 3'!O28+'Стом.п-ка'!O28+'Родил.дом'!O28</f>
        <v>0</v>
      </c>
      <c r="P28" s="452">
        <f>'ГБ 1'!P28+ГБСМП!P28+ДетГБ!P28+'ГП 1'!P28+'ГП 3'!P28+'Стом.п-ка'!P28+'Родил.дом'!P28</f>
        <v>1136</v>
      </c>
      <c r="Q28" s="452">
        <f>'ГБ 1'!Q28+ГБСМП!Q28+ДетГБ!Q28+'ГП 1'!Q28+'ГП 3'!Q28+'Стом.п-ка'!Q28+'Родил.дом'!Q28</f>
        <v>0</v>
      </c>
    </row>
    <row r="30" spans="1:11" s="448" customFormat="1" ht="11.25">
      <c r="A30" s="448" t="s">
        <v>1096</v>
      </c>
      <c r="B30" s="448" t="s">
        <v>1095</v>
      </c>
      <c r="J30" s="467"/>
      <c r="K30" s="467"/>
    </row>
    <row r="31" spans="1:11" s="448" customFormat="1" ht="11.25">
      <c r="A31" s="448" t="s">
        <v>1097</v>
      </c>
      <c r="B31" s="448" t="s">
        <v>1094</v>
      </c>
      <c r="J31" s="467"/>
      <c r="K31" s="467"/>
    </row>
    <row r="33" spans="2:6" ht="12.75">
      <c r="B33" t="s">
        <v>908</v>
      </c>
      <c r="F33" t="s">
        <v>909</v>
      </c>
    </row>
    <row r="35" spans="2:6" ht="12.75">
      <c r="B35" s="225" t="s">
        <v>910</v>
      </c>
      <c r="F35" t="s">
        <v>911</v>
      </c>
    </row>
    <row r="37" spans="2:6" ht="12.75">
      <c r="B37" t="s">
        <v>1109</v>
      </c>
      <c r="F37" t="s">
        <v>1110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L29" sqref="L29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0</v>
      </c>
      <c r="D13" s="450"/>
      <c r="E13" s="450"/>
      <c r="F13" s="450"/>
      <c r="G13" s="450"/>
      <c r="H13" s="450">
        <f>H14+H19+H23</f>
        <v>90224.50000000001</v>
      </c>
      <c r="I13" s="450">
        <f aca="true" t="shared" si="0" ref="I13:Q13">I14+I19+I23</f>
        <v>0</v>
      </c>
      <c r="J13" s="450">
        <f t="shared" si="0"/>
        <v>68205.5</v>
      </c>
      <c r="K13" s="450">
        <f t="shared" si="0"/>
        <v>1901.6</v>
      </c>
      <c r="L13" s="450">
        <f t="shared" si="0"/>
        <v>20117.4</v>
      </c>
      <c r="M13" s="450">
        <f t="shared" si="0"/>
        <v>42534.94</v>
      </c>
      <c r="N13" s="450">
        <f t="shared" si="0"/>
        <v>0</v>
      </c>
      <c r="O13" s="450">
        <f t="shared" si="0"/>
        <v>22491.94</v>
      </c>
      <c r="P13" s="450">
        <f t="shared" si="0"/>
        <v>1901.5</v>
      </c>
      <c r="Q13" s="450">
        <f t="shared" si="0"/>
        <v>18141.5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68712.20000000001</v>
      </c>
      <c r="I14" s="450">
        <f aca="true" t="shared" si="1" ref="I14:Q14">SUM(I15:I18)</f>
        <v>0</v>
      </c>
      <c r="J14" s="450">
        <f t="shared" si="1"/>
        <v>67301.1</v>
      </c>
      <c r="K14" s="450">
        <f t="shared" si="1"/>
        <v>1411.1</v>
      </c>
      <c r="L14" s="450">
        <f t="shared" si="1"/>
        <v>0</v>
      </c>
      <c r="M14" s="450">
        <f>SUM(M15:M18)</f>
        <v>23403.039999999997</v>
      </c>
      <c r="N14" s="450">
        <f t="shared" si="1"/>
        <v>0</v>
      </c>
      <c r="O14" s="450">
        <f>SUM(O15:O18)</f>
        <v>21991.94</v>
      </c>
      <c r="P14" s="450">
        <f t="shared" si="1"/>
        <v>1411.1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0</v>
      </c>
      <c r="I15" s="452"/>
      <c r="J15" s="452"/>
      <c r="K15" s="452"/>
      <c r="L15" s="452"/>
      <c r="M15" s="452">
        <f>SUM(N15:Q15)</f>
        <v>0</v>
      </c>
      <c r="N15" s="452"/>
      <c r="O15" s="452"/>
      <c r="P15" s="466"/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0</v>
      </c>
      <c r="I16" s="452"/>
      <c r="J16" s="452"/>
      <c r="K16" s="452"/>
      <c r="L16" s="452"/>
      <c r="M16" s="452">
        <f>SUM(N16:Q16)</f>
        <v>0</v>
      </c>
      <c r="N16" s="452"/>
      <c r="O16" s="452"/>
      <c r="P16" s="466"/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1411.1</v>
      </c>
      <c r="I17" s="452"/>
      <c r="J17" s="452"/>
      <c r="K17" s="452">
        <v>1411.1</v>
      </c>
      <c r="L17" s="452"/>
      <c r="M17" s="452">
        <f>SUM(N17:Q17)</f>
        <v>1411.1</v>
      </c>
      <c r="N17" s="452"/>
      <c r="O17" s="452"/>
      <c r="P17" s="466">
        <v>1411.1</v>
      </c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67301.1</v>
      </c>
      <c r="I18" s="452"/>
      <c r="J18" s="452">
        <v>67301.1</v>
      </c>
      <c r="K18" s="452"/>
      <c r="L18" s="452"/>
      <c r="M18" s="452">
        <f>SUM(N18:Q18)</f>
        <v>21991.94</v>
      </c>
      <c r="N18" s="452"/>
      <c r="O18" s="452">
        <v>21991.94</v>
      </c>
      <c r="P18" s="466"/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1256.1</v>
      </c>
      <c r="I19" s="450">
        <f aca="true" t="shared" si="3" ref="I19:Q19">SUM(I20:I22)</f>
        <v>0</v>
      </c>
      <c r="J19" s="450">
        <f t="shared" si="3"/>
        <v>904.4</v>
      </c>
      <c r="K19" s="450">
        <f t="shared" si="3"/>
        <v>351.7</v>
      </c>
      <c r="L19" s="450">
        <f t="shared" si="3"/>
        <v>0</v>
      </c>
      <c r="M19" s="450">
        <f t="shared" si="3"/>
        <v>851.7</v>
      </c>
      <c r="N19" s="450">
        <f t="shared" si="3"/>
        <v>0</v>
      </c>
      <c r="O19" s="450">
        <f t="shared" si="3"/>
        <v>500</v>
      </c>
      <c r="P19" s="450">
        <f t="shared" si="3"/>
        <v>351.7</v>
      </c>
      <c r="Q19" s="450">
        <f t="shared" si="3"/>
        <v>0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548.9</v>
      </c>
      <c r="I20" s="452"/>
      <c r="J20" s="452">
        <v>404.4</v>
      </c>
      <c r="K20" s="452">
        <v>144.5</v>
      </c>
      <c r="L20" s="452"/>
      <c r="M20" s="452">
        <f>SUM(N20:Q20)</f>
        <v>144.5</v>
      </c>
      <c r="N20" s="452"/>
      <c r="O20" s="452">
        <v>0</v>
      </c>
      <c r="P20" s="466">
        <v>144.5</v>
      </c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0</v>
      </c>
      <c r="I21" s="452"/>
      <c r="J21" s="452"/>
      <c r="K21" s="452"/>
      <c r="L21" s="452"/>
      <c r="M21" s="452">
        <f>SUM(N21:Q21)</f>
        <v>0</v>
      </c>
      <c r="N21" s="452"/>
      <c r="O21" s="452"/>
      <c r="P21" s="466"/>
      <c r="Q21" s="466"/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707.2</v>
      </c>
      <c r="I22" s="452"/>
      <c r="J22" s="452">
        <v>500</v>
      </c>
      <c r="K22" s="452">
        <v>207.2</v>
      </c>
      <c r="L22" s="452"/>
      <c r="M22" s="452">
        <f>SUM(N22:Q22)</f>
        <v>707.2</v>
      </c>
      <c r="N22" s="452"/>
      <c r="O22" s="452">
        <v>500</v>
      </c>
      <c r="P22" s="466">
        <v>207.2</v>
      </c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20256.2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138.8</v>
      </c>
      <c r="L23" s="450">
        <f t="shared" si="4"/>
        <v>20117.4</v>
      </c>
      <c r="M23" s="450">
        <f t="shared" si="4"/>
        <v>18280.2</v>
      </c>
      <c r="N23" s="450">
        <f t="shared" si="4"/>
        <v>0</v>
      </c>
      <c r="O23" s="450">
        <f t="shared" si="4"/>
        <v>0</v>
      </c>
      <c r="P23" s="450">
        <f t="shared" si="4"/>
        <v>138.7</v>
      </c>
      <c r="Q23" s="450">
        <f t="shared" si="4"/>
        <v>18141.5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14086.5</v>
      </c>
      <c r="I24" s="452"/>
      <c r="J24" s="452"/>
      <c r="K24" s="452"/>
      <c r="L24" s="452">
        <f>3803.7+10282.8</f>
        <v>14086.5</v>
      </c>
      <c r="M24" s="452">
        <f>SUM(N24:Q24)</f>
        <v>12592.5</v>
      </c>
      <c r="N24" s="452"/>
      <c r="O24" s="452"/>
      <c r="P24" s="466"/>
      <c r="Q24" s="466">
        <f>3109+9483.5</f>
        <v>12592.5</v>
      </c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6030.9</v>
      </c>
      <c r="I26" s="452"/>
      <c r="J26" s="452"/>
      <c r="K26" s="452"/>
      <c r="L26" s="452">
        <v>6030.9</v>
      </c>
      <c r="M26" s="452">
        <f>SUM(N26:Q26)</f>
        <v>5549</v>
      </c>
      <c r="N26" s="452"/>
      <c r="O26" s="452"/>
      <c r="P26" s="466"/>
      <c r="Q26" s="466">
        <v>5549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0</v>
      </c>
      <c r="I27" s="452"/>
      <c r="J27" s="452"/>
      <c r="K27" s="452"/>
      <c r="L27" s="452"/>
      <c r="M27" s="452">
        <f>SUM(N27:Q27)</f>
        <v>0</v>
      </c>
      <c r="N27" s="452"/>
      <c r="O27" s="452"/>
      <c r="P27" s="466"/>
      <c r="Q27" s="466"/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138.8</v>
      </c>
      <c r="I28" s="452"/>
      <c r="J28" s="452"/>
      <c r="K28" s="452">
        <v>138.8</v>
      </c>
      <c r="L28" s="452"/>
      <c r="M28" s="452">
        <f>SUM(N28:Q28)</f>
        <v>138.7</v>
      </c>
      <c r="N28" s="452"/>
      <c r="O28" s="452"/>
      <c r="P28" s="466">
        <v>138.7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H24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O26" sqref="O26:O27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0</v>
      </c>
      <c r="D13" s="450"/>
      <c r="E13" s="450"/>
      <c r="F13" s="450"/>
      <c r="G13" s="450"/>
      <c r="H13" s="450">
        <f>H14+H19+H23</f>
        <v>85848.1</v>
      </c>
      <c r="I13" s="450">
        <f aca="true" t="shared" si="0" ref="I13:Q13">I14+I19+I23</f>
        <v>0</v>
      </c>
      <c r="J13" s="450">
        <f t="shared" si="0"/>
        <v>76683.1</v>
      </c>
      <c r="K13" s="450">
        <f t="shared" si="0"/>
        <v>2702.5</v>
      </c>
      <c r="L13" s="450">
        <f t="shared" si="0"/>
        <v>6462.5</v>
      </c>
      <c r="M13" s="450">
        <f t="shared" si="0"/>
        <v>45837.4</v>
      </c>
      <c r="N13" s="450">
        <f t="shared" si="0"/>
        <v>0</v>
      </c>
      <c r="O13" s="450">
        <f t="shared" si="0"/>
        <v>36830.700000000004</v>
      </c>
      <c r="P13" s="450">
        <f t="shared" si="0"/>
        <v>2701.3</v>
      </c>
      <c r="Q13" s="450">
        <f t="shared" si="0"/>
        <v>6305.4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77769.5</v>
      </c>
      <c r="I14" s="450">
        <f aca="true" t="shared" si="1" ref="I14:Q14">SUM(I15:I18)</f>
        <v>0</v>
      </c>
      <c r="J14" s="450">
        <f t="shared" si="1"/>
        <v>75284</v>
      </c>
      <c r="K14" s="450">
        <f t="shared" si="1"/>
        <v>2485.5</v>
      </c>
      <c r="L14" s="450">
        <f t="shared" si="1"/>
        <v>0</v>
      </c>
      <c r="M14" s="450">
        <f>SUM(M15:M18)</f>
        <v>39269.8</v>
      </c>
      <c r="N14" s="450">
        <f t="shared" si="1"/>
        <v>0</v>
      </c>
      <c r="O14" s="450">
        <f>SUM(O15:O18)</f>
        <v>36785.3</v>
      </c>
      <c r="P14" s="450">
        <f t="shared" si="1"/>
        <v>2484.5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0</v>
      </c>
      <c r="I15" s="452"/>
      <c r="J15" s="452"/>
      <c r="K15" s="452"/>
      <c r="L15" s="452"/>
      <c r="M15" s="452">
        <f>SUM(N15:Q15)</f>
        <v>0</v>
      </c>
      <c r="N15" s="452"/>
      <c r="O15" s="452"/>
      <c r="P15" s="466"/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0</v>
      </c>
      <c r="I16" s="452"/>
      <c r="J16" s="452"/>
      <c r="K16" s="452"/>
      <c r="L16" s="452"/>
      <c r="M16" s="452">
        <f>SUM(N16:Q16)</f>
        <v>0</v>
      </c>
      <c r="N16" s="452"/>
      <c r="O16" s="452"/>
      <c r="P16" s="466"/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1179.7</v>
      </c>
      <c r="I17" s="452"/>
      <c r="J17" s="452"/>
      <c r="K17" s="452">
        <v>1179.7</v>
      </c>
      <c r="L17" s="452"/>
      <c r="M17" s="452">
        <f>SUM(N17:Q17)</f>
        <v>1179.4</v>
      </c>
      <c r="N17" s="452"/>
      <c r="O17" s="452"/>
      <c r="P17" s="466">
        <v>1179.4</v>
      </c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76589.8</v>
      </c>
      <c r="I18" s="452"/>
      <c r="J18" s="452">
        <v>75284</v>
      </c>
      <c r="K18" s="452">
        <v>1305.8</v>
      </c>
      <c r="L18" s="452"/>
      <c r="M18" s="452">
        <f>SUM(N18:Q18)</f>
        <v>38090.4</v>
      </c>
      <c r="N18" s="452"/>
      <c r="O18" s="452">
        <v>36785.3</v>
      </c>
      <c r="P18" s="466">
        <v>1305.1</v>
      </c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1438.5</v>
      </c>
      <c r="I19" s="450">
        <f aca="true" t="shared" si="3" ref="I19:Q19">SUM(I20:I22)</f>
        <v>0</v>
      </c>
      <c r="J19" s="450">
        <f t="shared" si="3"/>
        <v>1399.1</v>
      </c>
      <c r="K19" s="450">
        <f t="shared" si="3"/>
        <v>39.4</v>
      </c>
      <c r="L19" s="450">
        <f t="shared" si="3"/>
        <v>0</v>
      </c>
      <c r="M19" s="450">
        <f t="shared" si="3"/>
        <v>84.69999999999999</v>
      </c>
      <c r="N19" s="450">
        <f t="shared" si="3"/>
        <v>0</v>
      </c>
      <c r="O19" s="450">
        <f t="shared" si="3"/>
        <v>45.4</v>
      </c>
      <c r="P19" s="450">
        <f t="shared" si="3"/>
        <v>39.3</v>
      </c>
      <c r="Q19" s="450">
        <f t="shared" si="3"/>
        <v>0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1438.5</v>
      </c>
      <c r="I20" s="452"/>
      <c r="J20" s="452">
        <v>1399.1</v>
      </c>
      <c r="K20" s="452">
        <v>39.4</v>
      </c>
      <c r="L20" s="452"/>
      <c r="M20" s="452">
        <f>SUM(N20:Q20)</f>
        <v>84.69999999999999</v>
      </c>
      <c r="N20" s="452"/>
      <c r="O20" s="452">
        <v>45.4</v>
      </c>
      <c r="P20" s="466">
        <v>39.3</v>
      </c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0</v>
      </c>
      <c r="I21" s="452"/>
      <c r="J21" s="452"/>
      <c r="K21" s="452"/>
      <c r="L21" s="452"/>
      <c r="M21" s="452">
        <f>SUM(N21:Q21)</f>
        <v>0</v>
      </c>
      <c r="N21" s="452"/>
      <c r="O21" s="452"/>
      <c r="P21" s="466"/>
      <c r="Q21" s="466"/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6640.1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177.6</v>
      </c>
      <c r="L23" s="450">
        <f t="shared" si="4"/>
        <v>6462.5</v>
      </c>
      <c r="M23" s="450">
        <f t="shared" si="4"/>
        <v>6482.9</v>
      </c>
      <c r="N23" s="450">
        <f t="shared" si="4"/>
        <v>0</v>
      </c>
      <c r="O23" s="450">
        <f t="shared" si="4"/>
        <v>0</v>
      </c>
      <c r="P23" s="450">
        <f t="shared" si="4"/>
        <v>177.5</v>
      </c>
      <c r="Q23" s="450">
        <f t="shared" si="4"/>
        <v>6305.4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0</v>
      </c>
      <c r="I24" s="452"/>
      <c r="J24" s="452"/>
      <c r="K24" s="452"/>
      <c r="L24" s="452"/>
      <c r="M24" s="452">
        <f>SUM(N24:Q24)</f>
        <v>0</v>
      </c>
      <c r="N24" s="452"/>
      <c r="O24" s="452"/>
      <c r="P24" s="466"/>
      <c r="Q24" s="466"/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4803.9</v>
      </c>
      <c r="I26" s="452"/>
      <c r="J26" s="452"/>
      <c r="K26" s="452"/>
      <c r="L26" s="452">
        <f>4536.4+267.5</f>
        <v>4803.9</v>
      </c>
      <c r="M26" s="452">
        <f>SUM(N26:Q26)</f>
        <v>4647.2</v>
      </c>
      <c r="N26" s="452"/>
      <c r="O26" s="452"/>
      <c r="P26" s="466"/>
      <c r="Q26" s="466">
        <f>4404.7+242.5</f>
        <v>4647.2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1658.6</v>
      </c>
      <c r="I27" s="452"/>
      <c r="J27" s="452"/>
      <c r="K27" s="452"/>
      <c r="L27" s="452">
        <v>1658.6</v>
      </c>
      <c r="M27" s="452">
        <f>SUM(N27:Q27)</f>
        <v>1658.2</v>
      </c>
      <c r="N27" s="452"/>
      <c r="O27" s="452"/>
      <c r="P27" s="466"/>
      <c r="Q27" s="466">
        <v>1658.2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177.6</v>
      </c>
      <c r="I28" s="452"/>
      <c r="J28" s="452"/>
      <c r="K28" s="452">
        <v>177.6</v>
      </c>
      <c r="L28" s="452"/>
      <c r="M28" s="452">
        <f>SUM(N28:Q28)</f>
        <v>177.5</v>
      </c>
      <c r="N28" s="452"/>
      <c r="O28" s="452"/>
      <c r="P28" s="466">
        <v>177.5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K15" sqref="K15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245541.5</v>
      </c>
      <c r="D13" s="450"/>
      <c r="E13" s="450">
        <v>219210.1</v>
      </c>
      <c r="F13" s="450">
        <v>26331.4</v>
      </c>
      <c r="G13" s="450"/>
      <c r="H13" s="450">
        <f>H14+H19+H23</f>
        <v>199025.50000000003</v>
      </c>
      <c r="I13" s="450">
        <f aca="true" t="shared" si="0" ref="I13:Q13">I14+I19+I23</f>
        <v>0</v>
      </c>
      <c r="J13" s="450">
        <f t="shared" si="0"/>
        <v>159734.90000000002</v>
      </c>
      <c r="K13" s="450">
        <f t="shared" si="0"/>
        <v>26746.8</v>
      </c>
      <c r="L13" s="450">
        <f t="shared" si="0"/>
        <v>12543.8</v>
      </c>
      <c r="M13" s="450">
        <f t="shared" si="0"/>
        <v>107218</v>
      </c>
      <c r="N13" s="450">
        <f t="shared" si="0"/>
        <v>0</v>
      </c>
      <c r="O13" s="450">
        <f t="shared" si="0"/>
        <v>72099.5</v>
      </c>
      <c r="P13" s="450">
        <f t="shared" si="0"/>
        <v>26637.5</v>
      </c>
      <c r="Q13" s="450">
        <f t="shared" si="0"/>
        <v>8481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184383.80000000002</v>
      </c>
      <c r="I14" s="450">
        <f aca="true" t="shared" si="1" ref="I14:Q14">SUM(I15:I18)</f>
        <v>0</v>
      </c>
      <c r="J14" s="450">
        <f t="shared" si="1"/>
        <v>158052.40000000002</v>
      </c>
      <c r="K14" s="450">
        <f t="shared" si="1"/>
        <v>26331.399999999998</v>
      </c>
      <c r="L14" s="450">
        <f t="shared" si="1"/>
        <v>0</v>
      </c>
      <c r="M14" s="450">
        <f>SUM(M15:M18)</f>
        <v>98247.59999999999</v>
      </c>
      <c r="N14" s="450">
        <f t="shared" si="1"/>
        <v>0</v>
      </c>
      <c r="O14" s="450">
        <f>SUM(O15:O18)</f>
        <v>72018.6</v>
      </c>
      <c r="P14" s="450">
        <f t="shared" si="1"/>
        <v>26229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39779.7</v>
      </c>
      <c r="I15" s="452"/>
      <c r="J15" s="452">
        <v>19290.7</v>
      </c>
      <c r="K15" s="452">
        <v>20489</v>
      </c>
      <c r="L15" s="452"/>
      <c r="M15" s="452">
        <f>SUM(N15:Q15)</f>
        <v>39145.1</v>
      </c>
      <c r="N15" s="452"/>
      <c r="O15" s="452">
        <v>18656.1</v>
      </c>
      <c r="P15" s="466">
        <v>20489</v>
      </c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998.3</v>
      </c>
      <c r="I16" s="452"/>
      <c r="J16" s="452"/>
      <c r="K16" s="452">
        <v>998.3</v>
      </c>
      <c r="L16" s="452"/>
      <c r="M16" s="452">
        <f>SUM(N16:Q16)</f>
        <v>998.2</v>
      </c>
      <c r="N16" s="452"/>
      <c r="O16" s="452"/>
      <c r="P16" s="466">
        <v>998.2</v>
      </c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4092.5</v>
      </c>
      <c r="I17" s="452"/>
      <c r="J17" s="452"/>
      <c r="K17" s="452">
        <v>4092.5</v>
      </c>
      <c r="L17" s="452"/>
      <c r="M17" s="452">
        <f>SUM(N17:Q17)</f>
        <v>3990.2</v>
      </c>
      <c r="N17" s="452"/>
      <c r="O17" s="452"/>
      <c r="P17" s="466">
        <v>3990.2</v>
      </c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139513.30000000002</v>
      </c>
      <c r="I18" s="452"/>
      <c r="J18" s="452">
        <v>138761.7</v>
      </c>
      <c r="K18" s="452">
        <v>751.6</v>
      </c>
      <c r="L18" s="452"/>
      <c r="M18" s="452">
        <f>SUM(N18:Q18)</f>
        <v>54114.1</v>
      </c>
      <c r="N18" s="452"/>
      <c r="O18" s="452">
        <v>53362.5</v>
      </c>
      <c r="P18" s="466">
        <v>751.6</v>
      </c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1837.2</v>
      </c>
      <c r="I19" s="450">
        <f aca="true" t="shared" si="3" ref="I19:Q19">SUM(I20:I22)</f>
        <v>0</v>
      </c>
      <c r="J19" s="450">
        <f t="shared" si="3"/>
        <v>1682.5</v>
      </c>
      <c r="K19" s="450">
        <f t="shared" si="3"/>
        <v>154.7</v>
      </c>
      <c r="L19" s="450">
        <f t="shared" si="3"/>
        <v>0</v>
      </c>
      <c r="M19" s="450">
        <f t="shared" si="3"/>
        <v>235.6</v>
      </c>
      <c r="N19" s="450">
        <f t="shared" si="3"/>
        <v>0</v>
      </c>
      <c r="O19" s="450">
        <f t="shared" si="3"/>
        <v>80.9</v>
      </c>
      <c r="P19" s="450">
        <f t="shared" si="3"/>
        <v>154.7</v>
      </c>
      <c r="Q19" s="450">
        <f t="shared" si="3"/>
        <v>0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1837.2</v>
      </c>
      <c r="I20" s="452"/>
      <c r="J20" s="452">
        <v>1682.5</v>
      </c>
      <c r="K20" s="452">
        <v>154.7</v>
      </c>
      <c r="L20" s="452"/>
      <c r="M20" s="452">
        <f>SUM(N20:Q20)</f>
        <v>235.6</v>
      </c>
      <c r="N20" s="452"/>
      <c r="O20" s="452">
        <v>80.9</v>
      </c>
      <c r="P20" s="466">
        <v>154.7</v>
      </c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0</v>
      </c>
      <c r="I21" s="452"/>
      <c r="J21" s="452"/>
      <c r="K21" s="452"/>
      <c r="L21" s="452"/>
      <c r="M21" s="452">
        <f>SUM(N21:Q21)</f>
        <v>0</v>
      </c>
      <c r="N21" s="452"/>
      <c r="O21" s="452"/>
      <c r="P21" s="466"/>
      <c r="Q21" s="466"/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12804.5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260.7</v>
      </c>
      <c r="L23" s="450">
        <f t="shared" si="4"/>
        <v>12543.8</v>
      </c>
      <c r="M23" s="450">
        <f t="shared" si="4"/>
        <v>8734.8</v>
      </c>
      <c r="N23" s="450">
        <f t="shared" si="4"/>
        <v>0</v>
      </c>
      <c r="O23" s="450">
        <f t="shared" si="4"/>
        <v>0</v>
      </c>
      <c r="P23" s="450">
        <f t="shared" si="4"/>
        <v>253.8</v>
      </c>
      <c r="Q23" s="450">
        <f t="shared" si="4"/>
        <v>8481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4496.9</v>
      </c>
      <c r="I24" s="452"/>
      <c r="J24" s="452"/>
      <c r="K24" s="452"/>
      <c r="L24" s="452">
        <f>1506.6+2990.3</f>
        <v>4496.9</v>
      </c>
      <c r="M24" s="452">
        <f>SUM(N24:Q24)</f>
        <v>800.9000000000001</v>
      </c>
      <c r="N24" s="452"/>
      <c r="O24" s="452"/>
      <c r="P24" s="466"/>
      <c r="Q24" s="466">
        <f>124.2+676.7</f>
        <v>800.9000000000001</v>
      </c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658.2</v>
      </c>
      <c r="I25" s="452"/>
      <c r="J25" s="452"/>
      <c r="K25" s="452"/>
      <c r="L25" s="452">
        <v>658.2</v>
      </c>
      <c r="M25" s="452">
        <f>SUM(N25:Q25)</f>
        <v>657.5</v>
      </c>
      <c r="N25" s="452"/>
      <c r="O25" s="452"/>
      <c r="P25" s="466"/>
      <c r="Q25" s="466">
        <v>657.5</v>
      </c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4652.5</v>
      </c>
      <c r="I26" s="452"/>
      <c r="J26" s="452"/>
      <c r="K26" s="452"/>
      <c r="L26" s="452">
        <v>4652.5</v>
      </c>
      <c r="M26" s="452">
        <f>SUM(N26:Q26)</f>
        <v>4286.5</v>
      </c>
      <c r="N26" s="452"/>
      <c r="O26" s="452"/>
      <c r="P26" s="466"/>
      <c r="Q26" s="466">
        <v>4286.5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2736.2</v>
      </c>
      <c r="I27" s="452"/>
      <c r="J27" s="452"/>
      <c r="K27" s="452"/>
      <c r="L27" s="452">
        <v>2736.2</v>
      </c>
      <c r="M27" s="452">
        <f>SUM(N27:Q27)</f>
        <v>2736.1</v>
      </c>
      <c r="N27" s="452"/>
      <c r="O27" s="452"/>
      <c r="P27" s="466"/>
      <c r="Q27" s="452">
        <v>2736.1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260.7</v>
      </c>
      <c r="I28" s="452"/>
      <c r="J28" s="452"/>
      <c r="K28" s="452">
        <v>260.7</v>
      </c>
      <c r="L28" s="452"/>
      <c r="M28" s="452">
        <f>SUM(N28:Q28)</f>
        <v>253.8</v>
      </c>
      <c r="N28" s="452"/>
      <c r="O28" s="452"/>
      <c r="P28" s="466">
        <v>253.8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O26" sqref="O26:O27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0</v>
      </c>
      <c r="D13" s="450"/>
      <c r="E13" s="450"/>
      <c r="F13" s="450"/>
      <c r="G13" s="450"/>
      <c r="H13" s="450">
        <f>H14+H19+H23</f>
        <v>22662</v>
      </c>
      <c r="I13" s="450">
        <f aca="true" t="shared" si="0" ref="I13:Q13">I14+I19+I23</f>
        <v>0</v>
      </c>
      <c r="J13" s="450">
        <f t="shared" si="0"/>
        <v>16468</v>
      </c>
      <c r="K13" s="450">
        <f t="shared" si="0"/>
        <v>838.9</v>
      </c>
      <c r="L13" s="450">
        <f t="shared" si="0"/>
        <v>5355.1</v>
      </c>
      <c r="M13" s="450">
        <f t="shared" si="0"/>
        <v>17805.5</v>
      </c>
      <c r="N13" s="450">
        <f t="shared" si="0"/>
        <v>0</v>
      </c>
      <c r="O13" s="450">
        <f t="shared" si="0"/>
        <v>11707.1</v>
      </c>
      <c r="P13" s="450">
        <f t="shared" si="0"/>
        <v>837.3000000000001</v>
      </c>
      <c r="Q13" s="450">
        <f t="shared" si="0"/>
        <v>5261.1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15791.900000000001</v>
      </c>
      <c r="I14" s="450">
        <f aca="true" t="shared" si="1" ref="I14:Q14">SUM(I15:I18)</f>
        <v>0</v>
      </c>
      <c r="J14" s="450">
        <f t="shared" si="1"/>
        <v>15131.9</v>
      </c>
      <c r="K14" s="450">
        <f t="shared" si="1"/>
        <v>660</v>
      </c>
      <c r="L14" s="450">
        <f t="shared" si="1"/>
        <v>0</v>
      </c>
      <c r="M14" s="450">
        <f>SUM(M15:M18)</f>
        <v>12366</v>
      </c>
      <c r="N14" s="450">
        <f t="shared" si="1"/>
        <v>0</v>
      </c>
      <c r="O14" s="450">
        <f>SUM(O15:O18)</f>
        <v>11707.1</v>
      </c>
      <c r="P14" s="450">
        <f t="shared" si="1"/>
        <v>658.9000000000001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4167.9</v>
      </c>
      <c r="I15" s="452"/>
      <c r="J15" s="452">
        <v>4167.9</v>
      </c>
      <c r="K15" s="452"/>
      <c r="L15" s="452"/>
      <c r="M15" s="452">
        <f>SUM(N15:Q15)</f>
        <v>3003.1</v>
      </c>
      <c r="N15" s="452"/>
      <c r="O15" s="452">
        <v>3003.1</v>
      </c>
      <c r="P15" s="466"/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0</v>
      </c>
      <c r="I16" s="452"/>
      <c r="J16" s="452"/>
      <c r="K16" s="452"/>
      <c r="L16" s="452"/>
      <c r="M16" s="452">
        <f>SUM(N16:Q16)</f>
        <v>0</v>
      </c>
      <c r="N16" s="452"/>
      <c r="O16" s="452"/>
      <c r="P16" s="466"/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597.3</v>
      </c>
      <c r="I17" s="452"/>
      <c r="J17" s="452"/>
      <c r="K17" s="452">
        <v>597.3</v>
      </c>
      <c r="L17" s="452"/>
      <c r="M17" s="452">
        <f>SUM(N17:Q17)</f>
        <v>596.2</v>
      </c>
      <c r="N17" s="452"/>
      <c r="O17" s="452"/>
      <c r="P17" s="466">
        <v>596.2</v>
      </c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11026.7</v>
      </c>
      <c r="I18" s="452"/>
      <c r="J18" s="452">
        <v>10964</v>
      </c>
      <c r="K18" s="452">
        <v>62.7</v>
      </c>
      <c r="L18" s="452"/>
      <c r="M18" s="452">
        <f>SUM(N18:Q18)</f>
        <v>8766.7</v>
      </c>
      <c r="N18" s="452"/>
      <c r="O18" s="452">
        <v>8704</v>
      </c>
      <c r="P18" s="466">
        <v>62.7</v>
      </c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1484.1</v>
      </c>
      <c r="I19" s="450">
        <f aca="true" t="shared" si="3" ref="I19:Q19">SUM(I20:I22)</f>
        <v>0</v>
      </c>
      <c r="J19" s="450">
        <f t="shared" si="3"/>
        <v>1336.1</v>
      </c>
      <c r="K19" s="450">
        <f t="shared" si="3"/>
        <v>38</v>
      </c>
      <c r="L19" s="450">
        <f t="shared" si="3"/>
        <v>110</v>
      </c>
      <c r="M19" s="450">
        <f t="shared" si="3"/>
        <v>54</v>
      </c>
      <c r="N19" s="450">
        <f t="shared" si="3"/>
        <v>0</v>
      </c>
      <c r="O19" s="450">
        <f t="shared" si="3"/>
        <v>0</v>
      </c>
      <c r="P19" s="450">
        <f t="shared" si="3"/>
        <v>38</v>
      </c>
      <c r="Q19" s="450">
        <f t="shared" si="3"/>
        <v>16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1374.1</v>
      </c>
      <c r="I20" s="452"/>
      <c r="J20" s="452">
        <v>1336.1</v>
      </c>
      <c r="K20" s="452">
        <v>38</v>
      </c>
      <c r="L20" s="452"/>
      <c r="M20" s="452">
        <f>SUM(N20:Q20)</f>
        <v>38</v>
      </c>
      <c r="N20" s="452"/>
      <c r="O20" s="452"/>
      <c r="P20" s="466">
        <v>38</v>
      </c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110</v>
      </c>
      <c r="I21" s="452"/>
      <c r="J21" s="452"/>
      <c r="K21" s="452"/>
      <c r="L21" s="452">
        <v>110</v>
      </c>
      <c r="M21" s="452">
        <f>SUM(N21:Q21)</f>
        <v>16</v>
      </c>
      <c r="N21" s="452"/>
      <c r="O21" s="452"/>
      <c r="P21" s="466"/>
      <c r="Q21" s="466">
        <v>16</v>
      </c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5386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140.9</v>
      </c>
      <c r="L23" s="450">
        <f t="shared" si="4"/>
        <v>5245.1</v>
      </c>
      <c r="M23" s="450">
        <f t="shared" si="4"/>
        <v>5385.5</v>
      </c>
      <c r="N23" s="450">
        <f t="shared" si="4"/>
        <v>0</v>
      </c>
      <c r="O23" s="450">
        <f t="shared" si="4"/>
        <v>0</v>
      </c>
      <c r="P23" s="450">
        <f t="shared" si="4"/>
        <v>140.4</v>
      </c>
      <c r="Q23" s="450">
        <f t="shared" si="4"/>
        <v>5245.1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0</v>
      </c>
      <c r="I24" s="452"/>
      <c r="J24" s="452"/>
      <c r="K24" s="452"/>
      <c r="L24" s="452"/>
      <c r="M24" s="452">
        <f>SUM(N24:Q24)</f>
        <v>0</v>
      </c>
      <c r="N24" s="452"/>
      <c r="O24" s="452"/>
      <c r="P24" s="466"/>
      <c r="Q24" s="466"/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2376.3</v>
      </c>
      <c r="I26" s="452"/>
      <c r="J26" s="452"/>
      <c r="K26" s="452"/>
      <c r="L26" s="452">
        <f>2215.3+161</f>
        <v>2376.3</v>
      </c>
      <c r="M26" s="452">
        <f>SUM(N26:Q26)</f>
        <v>2376.3</v>
      </c>
      <c r="N26" s="452"/>
      <c r="O26" s="452"/>
      <c r="P26" s="466"/>
      <c r="Q26" s="466">
        <f>2215.3+161</f>
        <v>2376.3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2868.8</v>
      </c>
      <c r="I27" s="452"/>
      <c r="J27" s="452"/>
      <c r="K27" s="452"/>
      <c r="L27" s="452">
        <v>2868.8</v>
      </c>
      <c r="M27" s="452">
        <f>SUM(N27:Q27)</f>
        <v>2868.8</v>
      </c>
      <c r="N27" s="452"/>
      <c r="O27" s="452"/>
      <c r="P27" s="466"/>
      <c r="Q27" s="466">
        <v>2868.8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140.9</v>
      </c>
      <c r="I28" s="452"/>
      <c r="J28" s="452"/>
      <c r="K28" s="452">
        <v>140.9</v>
      </c>
      <c r="L28" s="452"/>
      <c r="M28" s="452">
        <f>SUM(N28:Q28)</f>
        <v>140.4</v>
      </c>
      <c r="N28" s="452"/>
      <c r="O28" s="452"/>
      <c r="P28" s="466">
        <v>140.4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24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Q28" sqref="Q28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0</v>
      </c>
      <c r="D13" s="450"/>
      <c r="E13" s="450"/>
      <c r="F13" s="450"/>
      <c r="G13" s="450"/>
      <c r="H13" s="450">
        <f>H14+H19+H23</f>
        <v>20611.6</v>
      </c>
      <c r="I13" s="450">
        <f aca="true" t="shared" si="0" ref="I13:Q13">I14+I19+I23</f>
        <v>0</v>
      </c>
      <c r="J13" s="450">
        <f t="shared" si="0"/>
        <v>11336.1</v>
      </c>
      <c r="K13" s="450">
        <f t="shared" si="0"/>
        <v>994.8</v>
      </c>
      <c r="L13" s="450">
        <f t="shared" si="0"/>
        <v>8280.7</v>
      </c>
      <c r="M13" s="450">
        <f t="shared" si="0"/>
        <v>15581.400000000001</v>
      </c>
      <c r="N13" s="450">
        <f t="shared" si="0"/>
        <v>0</v>
      </c>
      <c r="O13" s="450">
        <f t="shared" si="0"/>
        <v>6404.4</v>
      </c>
      <c r="P13" s="450">
        <f t="shared" si="0"/>
        <v>990.4</v>
      </c>
      <c r="Q13" s="450">
        <f t="shared" si="0"/>
        <v>8186.6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10755.3</v>
      </c>
      <c r="I14" s="450">
        <f aca="true" t="shared" si="1" ref="I14:Q14">SUM(I15:I18)</f>
        <v>0</v>
      </c>
      <c r="J14" s="450">
        <f t="shared" si="1"/>
        <v>10000</v>
      </c>
      <c r="K14" s="450">
        <f t="shared" si="1"/>
        <v>755.3</v>
      </c>
      <c r="L14" s="450">
        <f t="shared" si="1"/>
        <v>0</v>
      </c>
      <c r="M14" s="450">
        <f>SUM(M15:M18)</f>
        <v>7150.3</v>
      </c>
      <c r="N14" s="450">
        <f t="shared" si="1"/>
        <v>0</v>
      </c>
      <c r="O14" s="450">
        <f>SUM(O15:O18)</f>
        <v>6395</v>
      </c>
      <c r="P14" s="450">
        <f t="shared" si="1"/>
        <v>755.3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0</v>
      </c>
      <c r="I15" s="452"/>
      <c r="J15" s="452"/>
      <c r="K15" s="452"/>
      <c r="L15" s="452"/>
      <c r="M15" s="452">
        <f>SUM(N15:Q15)</f>
        <v>0</v>
      </c>
      <c r="N15" s="452"/>
      <c r="O15" s="452"/>
      <c r="P15" s="466"/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0</v>
      </c>
      <c r="I16" s="452"/>
      <c r="J16" s="452"/>
      <c r="K16" s="452"/>
      <c r="L16" s="452"/>
      <c r="M16" s="452">
        <f>SUM(N16:Q16)</f>
        <v>0</v>
      </c>
      <c r="N16" s="452"/>
      <c r="O16" s="452"/>
      <c r="P16" s="466"/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749.5</v>
      </c>
      <c r="I17" s="452"/>
      <c r="J17" s="452"/>
      <c r="K17" s="452">
        <v>749.5</v>
      </c>
      <c r="L17" s="452"/>
      <c r="M17" s="452">
        <f>SUM(N17:Q17)</f>
        <v>749.5</v>
      </c>
      <c r="N17" s="452"/>
      <c r="O17" s="452"/>
      <c r="P17" s="466">
        <v>749.5</v>
      </c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10005.8</v>
      </c>
      <c r="I18" s="452"/>
      <c r="J18" s="452">
        <v>10000</v>
      </c>
      <c r="K18" s="452">
        <v>5.8</v>
      </c>
      <c r="L18" s="452"/>
      <c r="M18" s="452">
        <f>SUM(N18:Q18)</f>
        <v>6400.8</v>
      </c>
      <c r="N18" s="452"/>
      <c r="O18" s="452">
        <v>6395</v>
      </c>
      <c r="P18" s="466">
        <v>5.8</v>
      </c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1484.1</v>
      </c>
      <c r="I19" s="450">
        <f aca="true" t="shared" si="3" ref="I19:Q19">SUM(I20:I22)</f>
        <v>0</v>
      </c>
      <c r="J19" s="450">
        <f t="shared" si="3"/>
        <v>1336.1</v>
      </c>
      <c r="K19" s="450">
        <f t="shared" si="3"/>
        <v>38</v>
      </c>
      <c r="L19" s="450">
        <f t="shared" si="3"/>
        <v>110</v>
      </c>
      <c r="M19" s="450">
        <f t="shared" si="3"/>
        <v>63.4</v>
      </c>
      <c r="N19" s="450">
        <f t="shared" si="3"/>
        <v>0</v>
      </c>
      <c r="O19" s="450">
        <f t="shared" si="3"/>
        <v>9.4</v>
      </c>
      <c r="P19" s="450">
        <f t="shared" si="3"/>
        <v>38</v>
      </c>
      <c r="Q19" s="450">
        <f t="shared" si="3"/>
        <v>16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1374.1</v>
      </c>
      <c r="I20" s="452"/>
      <c r="J20" s="452">
        <v>1336.1</v>
      </c>
      <c r="K20" s="452">
        <v>38</v>
      </c>
      <c r="L20" s="452"/>
      <c r="M20" s="452">
        <f>SUM(N20:Q20)</f>
        <v>47.4</v>
      </c>
      <c r="N20" s="452"/>
      <c r="O20" s="452">
        <v>9.4</v>
      </c>
      <c r="P20" s="466">
        <v>38</v>
      </c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110</v>
      </c>
      <c r="I21" s="452"/>
      <c r="J21" s="452"/>
      <c r="K21" s="452"/>
      <c r="L21" s="452">
        <v>110</v>
      </c>
      <c r="M21" s="452">
        <f>SUM(N21:Q21)</f>
        <v>16</v>
      </c>
      <c r="N21" s="452"/>
      <c r="O21" s="452"/>
      <c r="P21" s="466"/>
      <c r="Q21" s="466">
        <v>16</v>
      </c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8372.2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201.5</v>
      </c>
      <c r="L23" s="450">
        <f t="shared" si="4"/>
        <v>8170.700000000001</v>
      </c>
      <c r="M23" s="450">
        <f t="shared" si="4"/>
        <v>8367.7</v>
      </c>
      <c r="N23" s="450">
        <f t="shared" si="4"/>
        <v>0</v>
      </c>
      <c r="O23" s="450">
        <f t="shared" si="4"/>
        <v>0</v>
      </c>
      <c r="P23" s="450">
        <f t="shared" si="4"/>
        <v>197.1</v>
      </c>
      <c r="Q23" s="450">
        <f t="shared" si="4"/>
        <v>8170.6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0</v>
      </c>
      <c r="I24" s="452"/>
      <c r="J24" s="452"/>
      <c r="K24" s="452"/>
      <c r="L24" s="452"/>
      <c r="M24" s="452">
        <f>SUM(N24:Q24)</f>
        <v>0</v>
      </c>
      <c r="N24" s="452"/>
      <c r="O24" s="452"/>
      <c r="P24" s="466"/>
      <c r="Q24" s="466"/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2942.1</v>
      </c>
      <c r="I26" s="452"/>
      <c r="J26" s="452"/>
      <c r="K26" s="452"/>
      <c r="L26" s="452">
        <v>2942.1</v>
      </c>
      <c r="M26" s="452">
        <f>SUM(N26:Q26)</f>
        <v>2942.1</v>
      </c>
      <c r="N26" s="452"/>
      <c r="O26" s="452"/>
      <c r="P26" s="466"/>
      <c r="Q26" s="466">
        <v>2942.1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5228.6</v>
      </c>
      <c r="I27" s="452"/>
      <c r="J27" s="452"/>
      <c r="K27" s="452"/>
      <c r="L27" s="452">
        <v>5228.6</v>
      </c>
      <c r="M27" s="452">
        <f>SUM(N27:Q27)</f>
        <v>5228.5</v>
      </c>
      <c r="N27" s="452"/>
      <c r="O27" s="452"/>
      <c r="P27" s="466"/>
      <c r="Q27" s="466">
        <v>5228.5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201.5</v>
      </c>
      <c r="I28" s="452"/>
      <c r="J28" s="452"/>
      <c r="K28" s="452">
        <v>201.5</v>
      </c>
      <c r="L28" s="452"/>
      <c r="M28" s="452">
        <f>SUM(N28:Q28)</f>
        <v>197.1</v>
      </c>
      <c r="N28" s="452"/>
      <c r="O28" s="452"/>
      <c r="P28" s="466">
        <v>197.1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9"/>
  <sheetViews>
    <sheetView zoomScale="90" zoomScaleNormal="90" zoomScalePageLayoutView="0" workbookViewId="0" topLeftCell="A1">
      <selection activeCell="F40" sqref="F40:G40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4.375" style="0" bestFit="1" customWidth="1"/>
    <col min="6" max="6" width="13.875" style="157" bestFit="1" customWidth="1"/>
    <col min="7" max="7" width="14.375" style="0" bestFit="1" customWidth="1"/>
    <col min="8" max="8" width="11.75390625" style="0" bestFit="1" customWidth="1"/>
    <col min="9" max="10" width="13.375" style="0" bestFit="1" customWidth="1"/>
  </cols>
  <sheetData>
    <row r="1" ht="15" customHeight="1"/>
    <row r="2" ht="16.5" customHeight="1">
      <c r="C2" s="158" t="s">
        <v>912</v>
      </c>
    </row>
    <row r="3" spans="3:8" ht="15">
      <c r="C3" s="509" t="s">
        <v>976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159" t="s">
        <v>919</v>
      </c>
      <c r="E8" s="159" t="s">
        <v>920</v>
      </c>
      <c r="F8" s="160" t="s">
        <v>921</v>
      </c>
      <c r="G8" s="514"/>
      <c r="H8" s="159" t="s">
        <v>919</v>
      </c>
      <c r="I8" s="159" t="s">
        <v>920</v>
      </c>
      <c r="J8" s="159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1041</v>
      </c>
      <c r="C10" s="520"/>
      <c r="D10" s="520"/>
      <c r="E10" s="520"/>
      <c r="F10" s="520"/>
      <c r="G10" s="520"/>
      <c r="H10" s="520"/>
      <c r="I10" s="520"/>
      <c r="J10" s="521"/>
    </row>
    <row r="11" spans="1:10" ht="20.25" customHeight="1">
      <c r="A11" s="161"/>
      <c r="B11" s="232" t="s">
        <v>1070</v>
      </c>
      <c r="C11" s="165">
        <f>'ГБ №1'!C11+БСМП!C11+ДГБ!C11+'ГП №1'!C11+'ГП №3'!C11+'Стом.'!C11+Роддом!C11+УЗО!C11</f>
        <v>208294900</v>
      </c>
      <c r="D11" s="165">
        <f>'ГБ №1'!D11+БСМП!D11+ДГБ!D11+'ГП №1'!D11+'ГП №3'!D11+'Стом.'!D11+Роддом!D11+УЗО!D11</f>
        <v>9428900</v>
      </c>
      <c r="E11" s="165">
        <f>'ГБ №1'!E11+БСМП!E11+ДГБ!E11+'ГП №1'!E11+'ГП №3'!E11+'Стом.'!E11+Роддом!E11+УЗО!E11</f>
        <v>661600</v>
      </c>
      <c r="F11" s="165">
        <f>'ГБ №1'!F11+БСМП!F11+ДГБ!F11+'ГП №1'!F11+'ГП №3'!F11+'Стом.'!F11+Роддом!F11+УЗО!F11</f>
        <v>198204400</v>
      </c>
      <c r="G11" s="165">
        <f>'ГБ №1'!G11+БСМП!G11+ДГБ!G11+'ГП №1'!G11+'ГП №3'!G11+'Стом.'!G11+Роддом!G11+УЗО!G11</f>
        <v>207537955.58999997</v>
      </c>
      <c r="H11" s="165">
        <f>'ГБ №1'!H11+БСМП!H11+ДГБ!H11+'ГП №1'!H11+'ГП №3'!H11+'Стом.'!H11+Роддом!H11+УЗО!H11</f>
        <v>9049635.9</v>
      </c>
      <c r="I11" s="165">
        <f>'ГБ №1'!I11+БСМП!I11+ДГБ!I11+'ГП №1'!I11+'ГП №3'!I11+'Стом.'!I11+Роддом!I11+УЗО!I11</f>
        <v>661436.8</v>
      </c>
      <c r="J11" s="165">
        <f>'ГБ №1'!J11+БСМП!J11+ДГБ!J11+'ГП №1'!J11+'ГП №3'!J11+'Стом.'!J11+Роддом!J11+УЗО!J11</f>
        <v>197826882.89000002</v>
      </c>
    </row>
    <row r="12" spans="1:10" s="158" customFormat="1" ht="65.25" customHeight="1">
      <c r="A12" s="163" t="s">
        <v>922</v>
      </c>
      <c r="B12" s="164" t="s">
        <v>923</v>
      </c>
      <c r="C12" s="165">
        <f>'ГБ №1'!C12+БСМП!C12+ДГБ!C12+'ГП №1'!C12+'ГП №3'!C12+'Стом.'!C12+Роддом!C12+УЗО!C12</f>
        <v>174789200</v>
      </c>
      <c r="D12" s="165">
        <f>'ГБ №1'!D12+БСМП!D12+ДГБ!D12+'ГП №1'!D12+'ГП №3'!D12+'Стом.'!D12+Роддом!D12+УЗО!D12</f>
        <v>0</v>
      </c>
      <c r="E12" s="165">
        <f>'ГБ №1'!E12+БСМП!E12+ДГБ!E12+'ГП №1'!E12+'ГП №3'!E12+'Стом.'!E12+Роддом!E12+УЗО!E12</f>
        <v>0</v>
      </c>
      <c r="F12" s="165">
        <f>'ГБ №1'!F12+БСМП!F12+ДГБ!F12+'ГП №1'!F12+'ГП №3'!F12+'Стом.'!F12+Роддом!F12+УЗО!F12</f>
        <v>174789200</v>
      </c>
      <c r="G12" s="165">
        <f>'ГБ №1'!G12+БСМП!G12+ДГБ!G12+'ГП №1'!G12+'ГП №3'!G12+'Стом.'!G12+Роддом!G12+УЗО!G12</f>
        <v>174649793.09</v>
      </c>
      <c r="H12" s="165">
        <f>'ГБ №1'!H12+БСМП!H12+ДГБ!H12+'ГП №1'!H12+'ГП №3'!H12+'Стом.'!H12+Роддом!H12+УЗО!H12</f>
        <v>0</v>
      </c>
      <c r="I12" s="165">
        <f>'ГБ №1'!I12+БСМП!I12+ДГБ!I12+'ГП №1'!I12+'ГП №3'!I12+'Стом.'!I12+Роддом!I12+УЗО!I12</f>
        <v>0</v>
      </c>
      <c r="J12" s="165">
        <f>'ГБ №1'!J12+БСМП!J12+ДГБ!J12+'ГП №1'!J12+'ГП №3'!J12+'Стом.'!J12+Роддом!J12+УЗО!J12</f>
        <v>174649793.09</v>
      </c>
    </row>
    <row r="13" spans="1:10" s="170" customFormat="1" ht="12.75">
      <c r="A13" s="227" t="s">
        <v>924</v>
      </c>
      <c r="B13" s="252" t="s">
        <v>1066</v>
      </c>
      <c r="C13" s="228">
        <f>'ГБ №1'!C13+БСМП!C13+ДГБ!C13+'ГП №1'!C13+'ГП №3'!C13+'Стом.'!C13+Роддом!C13+УЗО!C13</f>
        <v>81616400</v>
      </c>
      <c r="D13" s="228">
        <f>'ГБ №1'!D13+БСМП!D13+ДГБ!D13+'ГП №1'!D13+'ГП №3'!D13+'Стом.'!D13+Роддом!D13+УЗО!D13</f>
        <v>0</v>
      </c>
      <c r="E13" s="228">
        <f>'ГБ №1'!E13+БСМП!E13+ДГБ!E13+'ГП №1'!E13+'ГП №3'!E13+'Стом.'!E13+Роддом!E13+УЗО!E13</f>
        <v>0</v>
      </c>
      <c r="F13" s="228">
        <f>'ГБ №1'!F13+БСМП!F13+ДГБ!F13+'ГП №1'!F13+'ГП №3'!F13+'Стом.'!F13+Роддом!F13+УЗО!F13</f>
        <v>81616400</v>
      </c>
      <c r="G13" s="228">
        <f>'ГБ №1'!G13+БСМП!G13+ДГБ!G13+'ГП №1'!G13+'ГП №3'!G13+'Стом.'!G13+Роддом!G13+УЗО!G13</f>
        <v>81542273.28</v>
      </c>
      <c r="H13" s="228">
        <f>'ГБ №1'!H13+БСМП!H13+ДГБ!H13+'ГП №1'!H13+'ГП №3'!H13+'Стом.'!H13+Роддом!H13+УЗО!H13</f>
        <v>0</v>
      </c>
      <c r="I13" s="228">
        <f>'ГБ №1'!I13+БСМП!I13+ДГБ!I13+'ГП №1'!I13+'ГП №3'!I13+'Стом.'!I13+Роддом!I13+УЗО!I13</f>
        <v>0</v>
      </c>
      <c r="J13" s="228">
        <f>'ГБ №1'!J13+БСМП!J13+ДГБ!J13+'ГП №1'!J13+'ГП №3'!J13+'Стом.'!J13+Роддом!J13+УЗО!J13</f>
        <v>81542273.28</v>
      </c>
    </row>
    <row r="14" spans="1:10" s="170" customFormat="1" ht="12.75">
      <c r="A14" s="227" t="s">
        <v>1067</v>
      </c>
      <c r="B14" s="252" t="s">
        <v>1068</v>
      </c>
      <c r="C14" s="228">
        <f>'ГБ №1'!C14+БСМП!C14+ДГБ!C14+'ГП №1'!C14+'ГП №3'!C14+'Стом.'!C14+Роддом!C14+УЗО!C14</f>
        <v>81616400</v>
      </c>
      <c r="D14" s="228">
        <f>'ГБ №1'!D14+БСМП!D14+ДГБ!D14+'ГП №1'!D14+'ГП №3'!D14+'Стом.'!D14+Роддом!D14+УЗО!D14</f>
        <v>0</v>
      </c>
      <c r="E14" s="228">
        <f>'ГБ №1'!E14+БСМП!E14+ДГБ!E14+'ГП №1'!E14+'ГП №3'!E14+'Стом.'!E14+Роддом!E14+УЗО!E14</f>
        <v>0</v>
      </c>
      <c r="F14" s="228">
        <f>'ГБ №1'!F14+БСМП!F14+ДГБ!F14+'ГП №1'!F14+'ГП №3'!F14+'Стом.'!F14+Роддом!F14+УЗО!F14</f>
        <v>81616400</v>
      </c>
      <c r="G14" s="228">
        <f>'ГБ №1'!G14+БСМП!G14+ДГБ!G14+'ГП №1'!G14+'ГП №3'!G14+'Стом.'!G14+Роддом!G14+УЗО!G14</f>
        <v>81542273.28</v>
      </c>
      <c r="H14" s="228">
        <f>'ГБ №1'!H14+БСМП!H14+ДГБ!H14+'ГП №1'!H14+'ГП №3'!H14+'Стом.'!H14+Роддом!H14+УЗО!H14</f>
        <v>0</v>
      </c>
      <c r="I14" s="228">
        <f>'ГБ №1'!I14+БСМП!I14+ДГБ!I14+'ГП №1'!I14+'ГП №3'!I14+'Стом.'!I14+Роддом!I14+УЗО!I14</f>
        <v>0</v>
      </c>
      <c r="J14" s="228">
        <f>'ГБ №1'!J14+БСМП!J14+ДГБ!J14+'ГП №1'!J14+'ГП №3'!J14+'Стом.'!J14+Роддом!J14+УЗО!J14</f>
        <v>81542273.28</v>
      </c>
    </row>
    <row r="15" spans="1:10" s="196" customFormat="1" ht="12.75">
      <c r="A15" s="192" t="s">
        <v>1069</v>
      </c>
      <c r="B15" s="239" t="s">
        <v>968</v>
      </c>
      <c r="C15" s="194">
        <f>'ГБ №1'!C15+БСМП!C15+ДГБ!C15+'ГП №1'!C15+'ГП №3'!C15+'Стом.'!C15+Роддом!C15+УЗО!C15</f>
        <v>0</v>
      </c>
      <c r="D15" s="194">
        <f>'ГБ №1'!D15+БСМП!D15+ДГБ!D15+'ГП №1'!D15+'ГП №3'!D15+'Стом.'!D15+Роддом!D15+УЗО!D15</f>
        <v>0</v>
      </c>
      <c r="E15" s="194">
        <f>'ГБ №1'!E15+БСМП!E15+ДГБ!E15+'ГП №1'!E15+'ГП №3'!E15+'Стом.'!E15+Роддом!E15+УЗО!E15</f>
        <v>0</v>
      </c>
      <c r="F15" s="194">
        <f>'ГБ №1'!F15+БСМП!F15+ДГБ!F15+'ГП №1'!F15+'ГП №3'!F15+'Стом.'!F15+Роддом!F15+УЗО!F15</f>
        <v>0</v>
      </c>
      <c r="G15" s="194">
        <f>'ГБ №1'!G15+БСМП!G15+ДГБ!G15+'ГП №1'!G15+'ГП №3'!G15+'Стом.'!G15+Роддом!G15+УЗО!G15</f>
        <v>0</v>
      </c>
      <c r="H15" s="194">
        <f>'ГБ №1'!H15+БСМП!H15+ДГБ!H15+'ГП №1'!H15+'ГП №3'!H15+'Стом.'!H15+Роддом!H15+УЗО!H15</f>
        <v>0</v>
      </c>
      <c r="I15" s="194">
        <f>'ГБ №1'!I15+БСМП!I15+ДГБ!I15+'ГП №1'!I15+'ГП №3'!I15+'Стом.'!I15+Роддом!I15+УЗО!I15</f>
        <v>0</v>
      </c>
      <c r="J15" s="194">
        <f>'ГБ №1'!J15+БСМП!J15+ДГБ!J15+'ГП №1'!J15+'ГП №3'!J15+'Стом.'!J15+Роддом!J15+УЗО!J15</f>
        <v>0</v>
      </c>
    </row>
    <row r="16" spans="1:10" s="170" customFormat="1" ht="12.75">
      <c r="A16" s="327" t="s">
        <v>925</v>
      </c>
      <c r="B16" s="238" t="s">
        <v>926</v>
      </c>
      <c r="C16" s="169">
        <f>'ГБ №1'!C16+БСМП!C16+ДГБ!C16+'ГП №1'!C16+'ГП №3'!C16+'Стом.'!C16+Роддом!C16+УЗО!C16</f>
        <v>5149000</v>
      </c>
      <c r="D16" s="169">
        <f>'ГБ №1'!D16+БСМП!D16+ДГБ!D16+'ГП №1'!D16+'ГП №3'!D16+'Стом.'!D16+Роддом!D16+УЗО!D16</f>
        <v>0</v>
      </c>
      <c r="E16" s="169">
        <f>'ГБ №1'!E16+БСМП!E16+ДГБ!E16+'ГП №1'!E16+'ГП №3'!E16+'Стом.'!E16+Роддом!E16+УЗО!E16</f>
        <v>0</v>
      </c>
      <c r="F16" s="169">
        <f>'ГБ №1'!F16+БСМП!F16+ДГБ!F16+'ГП №1'!F16+'ГП №3'!F16+'Стом.'!F16+Роддом!F16+УЗО!F16</f>
        <v>5149000</v>
      </c>
      <c r="G16" s="169">
        <f>'ГБ №1'!G16+БСМП!G16+ДГБ!G16+'ГП №1'!G16+'ГП №3'!G16+'Стом.'!G16+Роддом!G16+УЗО!G16</f>
        <v>5148700</v>
      </c>
      <c r="H16" s="169">
        <f>'ГБ №1'!H16+БСМП!H16+ДГБ!H16+'ГП №1'!H16+'ГП №3'!H16+'Стом.'!H16+Роддом!H16+УЗО!H16</f>
        <v>0</v>
      </c>
      <c r="I16" s="169">
        <f>'ГБ №1'!I16+БСМП!I16+ДГБ!I16+'ГП №1'!I16+'ГП №3'!I16+'Стом.'!I16+Роддом!I16+УЗО!I16</f>
        <v>0</v>
      </c>
      <c r="J16" s="169">
        <f>'ГБ №1'!J16+БСМП!J16+ДГБ!J16+'ГП №1'!J16+'ГП №3'!J16+'Стом.'!J16+Роддом!J16+УЗО!J16</f>
        <v>5148700</v>
      </c>
    </row>
    <row r="17" spans="1:10" s="170" customFormat="1" ht="12.75">
      <c r="A17" s="327" t="s">
        <v>927</v>
      </c>
      <c r="B17" s="238" t="s">
        <v>957</v>
      </c>
      <c r="C17" s="169">
        <f>'ГБ №1'!C17+БСМП!C17+ДГБ!C17+'ГП №1'!C17+'ГП №3'!C17+'Стом.'!C17+Роддом!C17+УЗО!C17</f>
        <v>68331100</v>
      </c>
      <c r="D17" s="169">
        <f>'ГБ №1'!D17+БСМП!D17+ДГБ!D17+'ГП №1'!D17+'ГП №3'!D17+'Стом.'!D17+Роддом!D17+УЗО!D17</f>
        <v>0</v>
      </c>
      <c r="E17" s="169">
        <f>'ГБ №1'!E17+БСМП!E17+ДГБ!E17+'ГП №1'!E17+'ГП №3'!E17+'Стом.'!E17+Роддом!E17+УЗО!E17</f>
        <v>0</v>
      </c>
      <c r="F17" s="169">
        <f>'ГБ №1'!F17+БСМП!F17+ДГБ!F17+'ГП №1'!F17+'ГП №3'!F17+'Стом.'!F17+Роддом!F17+УЗО!F17</f>
        <v>68331100</v>
      </c>
      <c r="G17" s="169">
        <f>'ГБ №1'!G17+БСМП!G17+ДГБ!G17+'ГП №1'!G17+'ГП №3'!G17+'Стом.'!G17+Роддом!G17+УЗО!G17</f>
        <v>68290972.61</v>
      </c>
      <c r="H17" s="169">
        <f>'ГБ №1'!H17+БСМП!H17+ДГБ!H17+'ГП №1'!H17+'ГП №3'!H17+'Стом.'!H17+Роддом!H17+УЗО!H17</f>
        <v>0</v>
      </c>
      <c r="I17" s="169">
        <f>'ГБ №1'!I17+БСМП!I17+ДГБ!I17+'ГП №1'!I17+'ГП №3'!I17+'Стом.'!I17+Роддом!I17+УЗО!I17</f>
        <v>0</v>
      </c>
      <c r="J17" s="169">
        <f>'ГБ №1'!J17+БСМП!J17+ДГБ!J17+'ГП №1'!J17+'ГП №3'!J17+'Стом.'!J17+Роддом!J17+УЗО!J17</f>
        <v>68290972.61</v>
      </c>
    </row>
    <row r="18" spans="1:10" s="183" customFormat="1" ht="15" customHeight="1">
      <c r="A18" s="184" t="s">
        <v>955</v>
      </c>
      <c r="B18" s="185" t="s">
        <v>959</v>
      </c>
      <c r="C18" s="169">
        <f>'ГБ №1'!C18+БСМП!C18+ДГБ!C18+'ГП №1'!C18+'ГП №3'!C18+'Стом.'!C18+Роддом!C18+УЗО!C18</f>
        <v>67769600</v>
      </c>
      <c r="D18" s="169">
        <f>'ГБ №1'!D18+БСМП!D18+ДГБ!D18+'ГП №1'!D18+'ГП №3'!D18+'Стом.'!D18+Роддом!D18+УЗО!D18</f>
        <v>0</v>
      </c>
      <c r="E18" s="169">
        <f>'ГБ №1'!E18+БСМП!E18+ДГБ!E18+'ГП №1'!E18+'ГП №3'!E18+'Стом.'!E18+Роддом!E18+УЗО!E18</f>
        <v>0</v>
      </c>
      <c r="F18" s="169">
        <f>'ГБ №1'!F18+БСМП!F18+ДГБ!F18+'ГП №1'!F18+'ГП №3'!F18+'Стом.'!F18+Роддом!F18+УЗО!F18</f>
        <v>67769600</v>
      </c>
      <c r="G18" s="169">
        <f>'ГБ №1'!G18+БСМП!G18+ДГБ!G18+'ГП №1'!G18+'ГП №3'!G18+'Стом.'!G18+Роддом!G18+УЗО!G18</f>
        <v>67729602.61</v>
      </c>
      <c r="H18" s="169">
        <f>'ГБ №1'!H18+БСМП!H18+ДГБ!H18+'ГП №1'!H18+'ГП №3'!H18+'Стом.'!H18+Роддом!H18+УЗО!H18</f>
        <v>0</v>
      </c>
      <c r="I18" s="169">
        <f>'ГБ №1'!I18+БСМП!I18+ДГБ!I18+'ГП №1'!I18+'ГП №3'!I18+'Стом.'!I18+Роддом!I18+УЗО!I18</f>
        <v>0</v>
      </c>
      <c r="J18" s="169">
        <f>'ГБ №1'!J18+БСМП!J18+ДГБ!J18+'ГП №1'!J18+'ГП №3'!J18+'Стом.'!J18+Роддом!J18+УЗО!J18</f>
        <v>67729602.61</v>
      </c>
    </row>
    <row r="19" spans="1:10" s="190" customFormat="1" ht="15" customHeight="1">
      <c r="A19" s="187" t="s">
        <v>956</v>
      </c>
      <c r="B19" s="239" t="s">
        <v>968</v>
      </c>
      <c r="C19" s="194">
        <f>'ГБ №1'!C19+БСМП!C19+ДГБ!C19+'ГП №1'!C19+'ГП №3'!C19+'Стом.'!C19+Роддом!C19+УЗО!C19</f>
        <v>561500</v>
      </c>
      <c r="D19" s="194">
        <f>'ГБ №1'!D19+БСМП!D19+ДГБ!D19+'ГП №1'!D19+'ГП №3'!D19+'Стом.'!D19+Роддом!D19+УЗО!D19</f>
        <v>0</v>
      </c>
      <c r="E19" s="194">
        <f>'ГБ №1'!E19+БСМП!E19+ДГБ!E19+'ГП №1'!E19+'ГП №3'!E19+'Стом.'!E19+Роддом!E19+УЗО!E19</f>
        <v>0</v>
      </c>
      <c r="F19" s="194">
        <f>'ГБ №1'!F19+БСМП!F19+ДГБ!F19+'ГП №1'!F19+'ГП №3'!F19+'Стом.'!F19+Роддом!F19+УЗО!F19</f>
        <v>561500</v>
      </c>
      <c r="G19" s="194">
        <f>'ГБ №1'!G19+БСМП!G19+ДГБ!G19+'ГП №1'!G19+'ГП №3'!G19+'Стом.'!G19+Роддом!G19+УЗО!G19</f>
        <v>561370</v>
      </c>
      <c r="H19" s="194">
        <f>'ГБ №1'!H19+БСМП!H19+ДГБ!H19+'ГП №1'!H19+'ГП №3'!H19+'Стом.'!H19+Роддом!H19+УЗО!H19</f>
        <v>0</v>
      </c>
      <c r="I19" s="194">
        <f>'ГБ №1'!I19+БСМП!I19+ДГБ!I19+'ГП №1'!I19+'ГП №3'!I19+'Стом.'!I19+Роддом!I19+УЗО!I19</f>
        <v>0</v>
      </c>
      <c r="J19" s="194">
        <f>'ГБ №1'!J19+БСМП!J19+ДГБ!J19+'ГП №1'!J19+'ГП №3'!J19+'Стом.'!J19+Роддом!J19+УЗО!J19</f>
        <v>561370</v>
      </c>
    </row>
    <row r="20" spans="1:10" s="170" customFormat="1" ht="25.5">
      <c r="A20" s="327" t="s">
        <v>928</v>
      </c>
      <c r="B20" s="238" t="s">
        <v>1023</v>
      </c>
      <c r="C20" s="169">
        <f>'ГБ №1'!C20+БСМП!C20+ДГБ!C20+'ГП №1'!C20+'ГП №3'!C20+'Стом.'!C20+Роддом!C20+УЗО!C20</f>
        <v>16732600</v>
      </c>
      <c r="D20" s="169">
        <f>'ГБ №1'!D20+БСМП!D20+ДГБ!D20+'ГП №1'!D20+'ГП №3'!D20+'Стом.'!D20+Роддом!D20+УЗО!D20</f>
        <v>0</v>
      </c>
      <c r="E20" s="169">
        <f>'ГБ №1'!E20+БСМП!E20+ДГБ!E20+'ГП №1'!E20+'ГП №3'!E20+'Стом.'!E20+Роддом!E20+УЗО!E20</f>
        <v>0</v>
      </c>
      <c r="F20" s="169">
        <f>'ГБ №1'!F20+БСМП!F20+ДГБ!F20+'ГП №1'!F20+'ГП №3'!F20+'Стом.'!F20+Роддом!F20+УЗО!F20</f>
        <v>16732600</v>
      </c>
      <c r="G20" s="169">
        <f>'ГБ №1'!G20+БСМП!G20+ДГБ!G20+'ГП №1'!G20+'ГП №3'!G20+'Стом.'!G20+Роддом!G20+УЗО!G20</f>
        <v>16708056.74</v>
      </c>
      <c r="H20" s="169">
        <f>'ГБ №1'!H20+БСМП!H20+ДГБ!H20+'ГП №1'!H20+'ГП №3'!H20+'Стом.'!H20+Роддом!H20+УЗО!H20</f>
        <v>0</v>
      </c>
      <c r="I20" s="169">
        <f>'ГБ №1'!I20+БСМП!I20+ДГБ!I20+'ГП №1'!I20+'ГП №3'!I20+'Стом.'!I20+Роддом!I20+УЗО!I20</f>
        <v>0</v>
      </c>
      <c r="J20" s="169">
        <f>'ГБ №1'!J20+БСМП!J20+ДГБ!J20+'ГП №1'!J20+'ГП №3'!J20+'Стом.'!J20+Роддом!J20+УЗО!J20</f>
        <v>16708056.74</v>
      </c>
    </row>
    <row r="21" spans="1:10" s="170" customFormat="1" ht="25.5">
      <c r="A21" s="327" t="s">
        <v>929</v>
      </c>
      <c r="B21" s="240" t="s">
        <v>960</v>
      </c>
      <c r="C21" s="169">
        <f>'ГБ №1'!C21+БСМП!C21+ДГБ!C21+'ГП №1'!C21+'ГП №3'!C21+'Стом.'!C21+Роддом!C21+УЗО!C21</f>
        <v>2960100</v>
      </c>
      <c r="D21" s="169">
        <f>'ГБ №1'!D21+БСМП!D21+ДГБ!D21+'ГП №1'!D21+'ГП №3'!D21+'Стом.'!D21+Роддом!D21+УЗО!D21</f>
        <v>0</v>
      </c>
      <c r="E21" s="169">
        <f>'ГБ №1'!E21+БСМП!E21+ДГБ!E21+'ГП №1'!E21+'ГП №3'!E21+'Стом.'!E21+Роддом!E21+УЗО!E21</f>
        <v>0</v>
      </c>
      <c r="F21" s="169">
        <f>'ГБ №1'!F21+БСМП!F21+ДГБ!F21+'ГП №1'!F21+'ГП №3'!F21+'Стом.'!F21+Роддом!F21+УЗО!F21</f>
        <v>2960100</v>
      </c>
      <c r="G21" s="169">
        <f>'ГБ №1'!G21+БСМП!G21+ДГБ!G21+'ГП №1'!G21+'ГП №3'!G21+'Стом.'!G21+Роддом!G21+УЗО!G21</f>
        <v>2959790.46</v>
      </c>
      <c r="H21" s="169">
        <f>'ГБ №1'!H21+БСМП!H21+ДГБ!H21+'ГП №1'!H21+'ГП №3'!H21+'Стом.'!H21+Роддом!H21+УЗО!H21</f>
        <v>0</v>
      </c>
      <c r="I21" s="169">
        <f>'ГБ №1'!I21+БСМП!I21+ДГБ!I21+'ГП №1'!I21+'ГП №3'!I21+'Стом.'!I21+Роддом!I21+УЗО!I21</f>
        <v>0</v>
      </c>
      <c r="J21" s="169">
        <f>'ГБ №1'!J21+БСМП!J21+ДГБ!J21+'ГП №1'!J21+'ГП №3'!J21+'Стом.'!J21+Роддом!J21+УЗО!J21</f>
        <v>2959790.46</v>
      </c>
    </row>
    <row r="22" spans="1:10" s="183" customFormat="1" ht="25.5">
      <c r="A22" s="179" t="s">
        <v>961</v>
      </c>
      <c r="B22" s="241" t="s">
        <v>958</v>
      </c>
      <c r="C22" s="169">
        <f>'ГБ №1'!C22+БСМП!C22+ДГБ!C22+'ГП №1'!C22+'ГП №3'!C22+'Стом.'!C22+Роддом!C22+УЗО!C22</f>
        <v>2880800</v>
      </c>
      <c r="D22" s="169">
        <f>'ГБ №1'!D22+БСМП!D22+ДГБ!D22+'ГП №1'!D22+'ГП №3'!D22+'Стом.'!D22+Роддом!D22+УЗО!D22</f>
        <v>0</v>
      </c>
      <c r="E22" s="169">
        <f>'ГБ №1'!E22+БСМП!E22+ДГБ!E22+'ГП №1'!E22+'ГП №3'!E22+'Стом.'!E22+Роддом!E22+УЗО!E22</f>
        <v>0</v>
      </c>
      <c r="F22" s="169">
        <f>'ГБ №1'!F22+БСМП!F22+ДГБ!F22+'ГП №1'!F22+'ГП №3'!F22+'Стом.'!F22+Роддом!F22+УЗО!F22</f>
        <v>2880800</v>
      </c>
      <c r="G22" s="169">
        <f>'ГБ №1'!G22+БСМП!G22+ДГБ!G22+'ГП №1'!G22+'ГП №3'!G22+'Стом.'!G22+Роддом!G22+УЗО!G22</f>
        <v>2880567.33</v>
      </c>
      <c r="H22" s="169">
        <f>'ГБ №1'!H22+БСМП!H22+ДГБ!H22+'ГП №1'!H22+'ГП №3'!H22+'Стом.'!H22+Роддом!H22+УЗО!H22</f>
        <v>0</v>
      </c>
      <c r="I22" s="169">
        <f>'ГБ №1'!I22+БСМП!I22+ДГБ!I22+'ГП №1'!I22+'ГП №3'!I22+'Стом.'!I22+Роддом!I22+УЗО!I22</f>
        <v>0</v>
      </c>
      <c r="J22" s="169">
        <f>'ГБ №1'!J22+БСМП!J22+ДГБ!J22+'ГП №1'!J22+'ГП №3'!J22+'Стом.'!J22+Роддом!J22+УЗО!J22</f>
        <v>2880567.33</v>
      </c>
    </row>
    <row r="23" spans="1:10" s="190" customFormat="1" ht="12.75">
      <c r="A23" s="187" t="s">
        <v>962</v>
      </c>
      <c r="B23" s="242" t="s">
        <v>968</v>
      </c>
      <c r="C23" s="194">
        <f>'ГБ №1'!C23+БСМП!C23+ДГБ!C23+'ГП №1'!C23+'ГП №3'!C23+'Стом.'!C23+Роддом!C23+УЗО!C23</f>
        <v>79300</v>
      </c>
      <c r="D23" s="194">
        <f>'ГБ №1'!D23+БСМП!D23+ДГБ!D23+'ГП №1'!D23+'ГП №3'!D23+'Стом.'!D23+Роддом!D23+УЗО!D23</f>
        <v>0</v>
      </c>
      <c r="E23" s="194">
        <f>'ГБ №1'!E23+БСМП!E23+ДГБ!E23+'ГП №1'!E23+'ГП №3'!E23+'Стом.'!E23+Роддом!E23+УЗО!E23</f>
        <v>0</v>
      </c>
      <c r="F23" s="194">
        <f>'ГБ №1'!F23+БСМП!F23+ДГБ!F23+'ГП №1'!F23+'ГП №3'!F23+'Стом.'!F23+Роддом!F23+УЗО!F23</f>
        <v>79300</v>
      </c>
      <c r="G23" s="194">
        <f>'ГБ №1'!G23+БСМП!G23+ДГБ!G23+'ГП №1'!G23+'ГП №3'!G23+'Стом.'!G23+Роддом!G23+УЗО!G23</f>
        <v>79223.13</v>
      </c>
      <c r="H23" s="194">
        <f>'ГБ №1'!H23+БСМП!H23+ДГБ!H23+'ГП №1'!H23+'ГП №3'!H23+'Стом.'!H23+Роддом!H23+УЗО!H23</f>
        <v>0</v>
      </c>
      <c r="I23" s="194">
        <f>'ГБ №1'!I23+БСМП!I23+ДГБ!I23+'ГП №1'!I23+'ГП №3'!I23+'Стом.'!I23+Роддом!I23+УЗО!I23</f>
        <v>0</v>
      </c>
      <c r="J23" s="194">
        <f>'ГБ №1'!J23+БСМП!J23+ДГБ!J23+'ГП №1'!J23+'ГП №3'!J23+'Стом.'!J23+Роддом!J23+УЗО!J23</f>
        <v>79223.13</v>
      </c>
    </row>
    <row r="24" spans="1:10" s="158" customFormat="1" ht="25.5">
      <c r="A24" s="163" t="s">
        <v>930</v>
      </c>
      <c r="B24" s="243" t="s">
        <v>931</v>
      </c>
      <c r="C24" s="165">
        <f>'ГБ №1'!C24+БСМП!C24+ДГБ!C24+'ГП №1'!C24+'ГП №3'!C24+'Стом.'!C24+Роддом!C24+УЗО!C24</f>
        <v>2127300</v>
      </c>
      <c r="D24" s="165">
        <f>'ГБ №1'!D24+БСМП!D24+ДГБ!D24+'ГП №1'!D24+'ГП №3'!D24+'Стом.'!D24+Роддом!D24+УЗО!D24</f>
        <v>0</v>
      </c>
      <c r="E24" s="165">
        <f>'ГБ №1'!E24+БСМП!E24+ДГБ!E24+'ГП №1'!E24+'ГП №3'!E24+'Стом.'!E24+Роддом!E24+УЗО!E24</f>
        <v>0</v>
      </c>
      <c r="F24" s="165">
        <f>'ГБ №1'!F24+БСМП!F24+ДГБ!F24+'ГП №1'!F24+'ГП №3'!F24+'Стом.'!F24+Роддом!F24+УЗО!F24</f>
        <v>2127300</v>
      </c>
      <c r="G24" s="165">
        <f>'ГБ №1'!G24+БСМП!G24+ДГБ!G24+'ГП №1'!G24+'ГП №3'!G24+'Стом.'!G24+Роддом!G24+УЗО!G24</f>
        <v>2126848.12</v>
      </c>
      <c r="H24" s="165">
        <f>'ГБ №1'!H24+БСМП!H24+ДГБ!H24+'ГП №1'!H24+'ГП №3'!H24+'Стом.'!H24+Роддом!H24+УЗО!H24</f>
        <v>0</v>
      </c>
      <c r="I24" s="165">
        <f>'ГБ №1'!I24+БСМП!I24+ДГБ!I24+'ГП №1'!I24+'ГП №3'!I24+'Стом.'!I24+Роддом!I24+УЗО!I24</f>
        <v>0</v>
      </c>
      <c r="J24" s="165">
        <f>'ГБ №1'!J24+БСМП!J24+ДГБ!J24+'ГП №1'!J24+'ГП №3'!J24+'Стом.'!J24+Роддом!J24+УЗО!J24</f>
        <v>2126848.12</v>
      </c>
    </row>
    <row r="25" spans="1:10" s="170" customFormat="1" ht="51">
      <c r="A25" s="327" t="s">
        <v>932</v>
      </c>
      <c r="B25" s="240" t="s">
        <v>934</v>
      </c>
      <c r="C25" s="169">
        <f>'ГБ №1'!C25+БСМП!C25+ДГБ!C25+'ГП №1'!C25+'ГП №3'!C25+'Стом.'!C25+Роддом!C25+УЗО!C25</f>
        <v>1404900</v>
      </c>
      <c r="D25" s="169">
        <f>'ГБ №1'!D25+БСМП!D25+ДГБ!D25+'ГП №1'!D25+'ГП №3'!D25+'Стом.'!D25+Роддом!D25+УЗО!D25</f>
        <v>0</v>
      </c>
      <c r="E25" s="169">
        <f>'ГБ №1'!E25+БСМП!E25+ДГБ!E25+'ГП №1'!E25+'ГП №3'!E25+'Стом.'!E25+Роддом!E25+УЗО!E25</f>
        <v>0</v>
      </c>
      <c r="F25" s="169">
        <f>'ГБ №1'!F25+БСМП!F25+ДГБ!F25+'ГП №1'!F25+'ГП №3'!F25+'Стом.'!F25+Роддом!F25+УЗО!F25</f>
        <v>1404900</v>
      </c>
      <c r="G25" s="169">
        <f>'ГБ №1'!G25+БСМП!G25+ДГБ!G25+'ГП №1'!G25+'ГП №3'!G25+'Стом.'!G25+Роддом!G25+УЗО!G25</f>
        <v>1404603.1</v>
      </c>
      <c r="H25" s="169">
        <f>'ГБ №1'!H25+БСМП!H25+ДГБ!H25+'ГП №1'!H25+'ГП №3'!H25+'Стом.'!H25+Роддом!H25+УЗО!H25</f>
        <v>0</v>
      </c>
      <c r="I25" s="169">
        <f>'ГБ №1'!I25+БСМП!I25+ДГБ!I25+'ГП №1'!I25+'ГП №3'!I25+'Стом.'!I25+Роддом!I25+УЗО!I25</f>
        <v>0</v>
      </c>
      <c r="J25" s="169">
        <f>'ГБ №1'!J25+БСМП!J25+ДГБ!J25+'ГП №1'!J25+'ГП №3'!J25+'Стом.'!J25+Роддом!J25+УЗО!J25</f>
        <v>1404603.1</v>
      </c>
    </row>
    <row r="26" spans="1:10" s="170" customFormat="1" ht="12.75">
      <c r="A26" s="327" t="s">
        <v>933</v>
      </c>
      <c r="B26" s="240" t="s">
        <v>963</v>
      </c>
      <c r="C26" s="169">
        <f>'ГБ №1'!C26+БСМП!C26+ДГБ!C26+'ГП №1'!C26+'ГП №3'!C26+'Стом.'!C26+Роддом!C26+УЗО!C26</f>
        <v>465500</v>
      </c>
      <c r="D26" s="169">
        <f>'ГБ №1'!D26+БСМП!D26+ДГБ!D26+'ГП №1'!D26+'ГП №3'!D26+'Стом.'!D26+Роддом!D26+УЗО!D26</f>
        <v>0</v>
      </c>
      <c r="E26" s="169">
        <f>'ГБ №1'!E26+БСМП!E26+ДГБ!E26+'ГП №1'!E26+'ГП №3'!E26+'Стом.'!E26+Роддом!E26+УЗО!E26</f>
        <v>0</v>
      </c>
      <c r="F26" s="169">
        <f>'ГБ №1'!F26+БСМП!F26+ДГБ!F26+'ГП №1'!F26+'ГП №3'!F26+'Стом.'!F26+Роддом!F26+УЗО!F26</f>
        <v>465500</v>
      </c>
      <c r="G26" s="169">
        <f>'ГБ №1'!G26+БСМП!G26+ДГБ!G26+'ГП №1'!G26+'ГП №3'!G26+'Стом.'!G26+Роддом!G26+УЗО!G26</f>
        <v>465345.02</v>
      </c>
      <c r="H26" s="169">
        <f>'ГБ №1'!H26+БСМП!H26+ДГБ!H26+'ГП №1'!H26+'ГП №3'!H26+'Стом.'!H26+Роддом!H26+УЗО!H26</f>
        <v>0</v>
      </c>
      <c r="I26" s="169">
        <f>'ГБ №1'!I26+БСМП!I26+ДГБ!I26+'ГП №1'!I26+'ГП №3'!I26+'Стом.'!I26+Роддом!I26+УЗО!I26</f>
        <v>0</v>
      </c>
      <c r="J26" s="169">
        <f>'ГБ №1'!J26+БСМП!J26+ДГБ!J26+'ГП №1'!J26+'ГП №3'!J26+'Стом.'!J26+Роддом!J26+УЗО!J26</f>
        <v>465345.02</v>
      </c>
    </row>
    <row r="27" spans="1:10" s="190" customFormat="1" ht="15" customHeight="1">
      <c r="A27" s="187" t="s">
        <v>1024</v>
      </c>
      <c r="B27" s="242" t="s">
        <v>968</v>
      </c>
      <c r="C27" s="323">
        <f>'ГБ №1'!C27+БСМП!C27+ДГБ!C27+'ГП №1'!C27+'ГП №3'!C27+'Стом.'!C27+Роддом!C27+УЗО!C27</f>
        <v>453500</v>
      </c>
      <c r="D27" s="323">
        <f>'ГБ №1'!D27+БСМП!D27+ДГБ!D27+'ГП №1'!D27+'ГП №3'!D27+'Стом.'!D27+Роддом!D27+УЗО!D27</f>
        <v>0</v>
      </c>
      <c r="E27" s="323">
        <f>'ГБ №1'!E27+БСМП!E27+ДГБ!E27+'ГП №1'!E27+'ГП №3'!E27+'Стом.'!E27+Роддом!E27+УЗО!E27</f>
        <v>0</v>
      </c>
      <c r="F27" s="323">
        <f>'ГБ №1'!F27+БСМП!F27+ДГБ!F27+'ГП №1'!F27+'ГП №3'!F27+'Стом.'!F27+Роддом!F27+УЗО!F27</f>
        <v>453500</v>
      </c>
      <c r="G27" s="323">
        <f>'ГБ №1'!G27+БСМП!G27+ДГБ!G27+'ГП №1'!G27+'ГП №3'!G27+'Стом.'!G27+Роддом!G27+УЗО!G27</f>
        <v>453370</v>
      </c>
      <c r="H27" s="323">
        <f>'ГБ №1'!H27+БСМП!H27+ДГБ!H27+'ГП №1'!H27+'ГП №3'!H27+'Стом.'!H27+Роддом!H27+УЗО!H27</f>
        <v>0</v>
      </c>
      <c r="I27" s="323">
        <f>'ГБ №1'!I27+БСМП!I27+ДГБ!I27+'ГП №1'!I27+'ГП №3'!I27+'Стом.'!I27+Роддом!I27+УЗО!I27</f>
        <v>0</v>
      </c>
      <c r="J27" s="323">
        <f>'ГБ №1'!J27+БСМП!J27+ДГБ!J27+'ГП №1'!J27+'ГП №3'!J27+'Стом.'!J27+Роддом!J27+УЗО!J27</f>
        <v>453370</v>
      </c>
    </row>
    <row r="28" spans="1:10" s="170" customFormat="1" ht="38.25">
      <c r="A28" s="327" t="s">
        <v>935</v>
      </c>
      <c r="B28" s="240" t="s">
        <v>936</v>
      </c>
      <c r="C28" s="169">
        <f>'ГБ №1'!C28+БСМП!C28+ДГБ!C28+'ГП №1'!C28+'ГП №3'!C28+'Стом.'!C28+Роддом!C28+УЗО!C28</f>
        <v>256900</v>
      </c>
      <c r="D28" s="169">
        <f>'ГБ №1'!D28+БСМП!D28+ДГБ!D28+'ГП №1'!D28+'ГП №3'!D28+'Стом.'!D28+Роддом!D28+УЗО!D28</f>
        <v>0</v>
      </c>
      <c r="E28" s="169">
        <f>'ГБ №1'!E28+БСМП!E28+ДГБ!E28+'ГП №1'!E28+'ГП №3'!E28+'Стом.'!E28+Роддом!E28+УЗО!E28</f>
        <v>0</v>
      </c>
      <c r="F28" s="169">
        <f>'ГБ №1'!F28+БСМП!F28+ДГБ!F28+'ГП №1'!F28+'ГП №3'!F28+'Стом.'!F28+Роддом!F28+УЗО!F28</f>
        <v>256900</v>
      </c>
      <c r="G28" s="169">
        <f>'ГБ №1'!G28+БСМП!G28+ДГБ!G28+'ГП №1'!G28+'ГП №3'!G28+'Стом.'!G28+Роддом!G28+УЗО!G28</f>
        <v>256900</v>
      </c>
      <c r="H28" s="169">
        <f>'ГБ №1'!H28+БСМП!H28+ДГБ!H28+'ГП №1'!H28+'ГП №3'!H28+'Стом.'!H28+Роддом!H28+УЗО!H28</f>
        <v>0</v>
      </c>
      <c r="I28" s="169">
        <f>'ГБ №1'!I28+БСМП!I28+ДГБ!I28+'ГП №1'!I28+'ГП №3'!I28+'Стом.'!I28+Роддом!I28+УЗО!I28</f>
        <v>0</v>
      </c>
      <c r="J28" s="169">
        <f>'ГБ №1'!J28+БСМП!J28+ДГБ!J28+'ГП №1'!J28+'ГП №3'!J28+'Стом.'!J28+Роддом!J28+УЗО!J28</f>
        <v>256900</v>
      </c>
    </row>
    <row r="29" spans="1:10" s="170" customFormat="1" ht="12.75">
      <c r="A29" s="327" t="s">
        <v>1025</v>
      </c>
      <c r="B29" s="240" t="s">
        <v>937</v>
      </c>
      <c r="C29" s="169">
        <f>'ГБ №1'!C29+БСМП!C29+ДГБ!C29+'ГП №1'!C29+'ГП №3'!C29+'Стом.'!C29+Роддом!C29+УЗО!C29</f>
        <v>256900</v>
      </c>
      <c r="D29" s="169">
        <f>'ГБ №1'!D29+БСМП!D29+ДГБ!D29+'ГП №1'!D29+'ГП №3'!D29+'Стом.'!D29+Роддом!D29+УЗО!D29</f>
        <v>0</v>
      </c>
      <c r="E29" s="169">
        <f>'ГБ №1'!E29+БСМП!E29+ДГБ!E29+'ГП №1'!E29+'ГП №3'!E29+'Стом.'!E29+Роддом!E29+УЗО!E29</f>
        <v>0</v>
      </c>
      <c r="F29" s="169">
        <f>'ГБ №1'!F29+БСМП!F29+ДГБ!F29+'ГП №1'!F29+'ГП №3'!F29+'Стом.'!F29+Роддом!F29+УЗО!F29</f>
        <v>256900</v>
      </c>
      <c r="G29" s="169">
        <f>'ГБ №1'!G29+БСМП!G29+ДГБ!G29+'ГП №1'!G29+'ГП №3'!G29+'Стом.'!G29+Роддом!G29+УЗО!G29</f>
        <v>256900</v>
      </c>
      <c r="H29" s="169">
        <f>'ГБ №1'!H29+БСМП!H29+ДГБ!H29+'ГП №1'!H29+'ГП №3'!H29+'Стом.'!H29+Роддом!H29+УЗО!H29</f>
        <v>0</v>
      </c>
      <c r="I29" s="169">
        <f>'ГБ №1'!I29+БСМП!I29+ДГБ!I29+'ГП №1'!I29+'ГП №3'!I29+'Стом.'!I29+Роддом!I29+УЗО!I29</f>
        <v>0</v>
      </c>
      <c r="J29" s="169">
        <f>'ГБ №1'!J29+БСМП!J29+ДГБ!J29+'ГП №1'!J29+'ГП №3'!J29+'Стом.'!J29+Роддом!J29+УЗО!J29</f>
        <v>256900</v>
      </c>
    </row>
    <row r="30" spans="1:10" s="158" customFormat="1" ht="26.25">
      <c r="A30" s="171">
        <v>3</v>
      </c>
      <c r="B30" s="245" t="s">
        <v>938</v>
      </c>
      <c r="C30" s="165">
        <f>'ГБ №1'!C30+БСМП!C30+ДГБ!C30+'ГП №1'!C30+'ГП №3'!C30+'Стом.'!C30+Роддом!C30+УЗО!C30</f>
        <v>16144700</v>
      </c>
      <c r="D30" s="165">
        <f>'ГБ №1'!D30+БСМП!D30+ДГБ!D30+'ГП №1'!D30+'ГП №3'!D30+'Стом.'!D30+Роддом!D30+УЗО!D30</f>
        <v>9428900</v>
      </c>
      <c r="E30" s="165">
        <f>'ГБ №1'!E30+БСМП!E30+ДГБ!E30+'ГП №1'!E30+'ГП №3'!E30+'Стом.'!E30+Роддом!E30+УЗО!E30</f>
        <v>661600</v>
      </c>
      <c r="F30" s="165">
        <f>'ГБ №1'!F30+БСМП!F30+ДГБ!F30+'ГП №1'!F30+'ГП №3'!F30+'Стом.'!F30+Роддом!F30+УЗО!F30</f>
        <v>6054200</v>
      </c>
      <c r="G30" s="165">
        <f>'ГБ №1'!G30+БСМП!G30+ДГБ!G30+'ГП №1'!G30+'ГП №3'!G30+'Стом.'!G30+Роддом!G30+УЗО!G30</f>
        <v>15601639.06</v>
      </c>
      <c r="H30" s="165">
        <f>'ГБ №1'!H30+БСМП!H30+ДГБ!H30+'ГП №1'!H30+'ГП №3'!H30+'Стом.'!H30+Роддом!H30+УЗО!H30</f>
        <v>9049635.9</v>
      </c>
      <c r="I30" s="165">
        <f>'ГБ №1'!I30+БСМП!I30+ДГБ!I30+'ГП №1'!I30+'ГП №3'!I30+'Стом.'!I30+Роддом!I30+УЗО!I30</f>
        <v>661436.8</v>
      </c>
      <c r="J30" s="165">
        <f>'ГБ №1'!J30+БСМП!J30+ДГБ!J30+'ГП №1'!J30+'ГП №3'!J30+'Стом.'!J30+Роддом!J30+УЗО!J30</f>
        <v>5890566.36</v>
      </c>
    </row>
    <row r="31" spans="1:10" s="170" customFormat="1" ht="25.5">
      <c r="A31" s="327" t="s">
        <v>1026</v>
      </c>
      <c r="B31" s="246" t="s">
        <v>939</v>
      </c>
      <c r="C31" s="169">
        <f>'ГБ №1'!C31+БСМП!C31+ДГБ!C31+'ГП №1'!C31+'ГП №3'!C31+'Стом.'!C31+Роддом!C31+УЗО!C31</f>
        <v>2612500</v>
      </c>
      <c r="D31" s="169">
        <f>'ГБ №1'!D31+БСМП!D31+ДГБ!D31+'ГП №1'!D31+'ГП №3'!D31+'Стом.'!D31+Роддом!D31+УЗО!D31</f>
        <v>0</v>
      </c>
      <c r="E31" s="169">
        <f>'ГБ №1'!E31+БСМП!E31+ДГБ!E31+'ГП №1'!E31+'ГП №3'!E31+'Стом.'!E31+Роддом!E31+УЗО!E31</f>
        <v>661600</v>
      </c>
      <c r="F31" s="169">
        <f>'ГБ №1'!F31+БСМП!F31+ДГБ!F31+'ГП №1'!F31+'ГП №3'!F31+'Стом.'!F31+Роддом!F31+УЗО!F31</f>
        <v>1950900</v>
      </c>
      <c r="G31" s="169">
        <f>'ГБ №1'!G31+БСМП!G31+ДГБ!G31+'ГП №1'!G31+'ГП №3'!G31+'Стом.'!G31+Роддом!G31+УЗО!G31</f>
        <v>2467665.5</v>
      </c>
      <c r="H31" s="169">
        <f>'ГБ №1'!H31+БСМП!H31+ДГБ!H31+'ГП №1'!H31+'ГП №3'!H31+'Стом.'!H31+Роддом!H31+УЗО!H31</f>
        <v>0</v>
      </c>
      <c r="I31" s="169">
        <f>'ГБ №1'!I31+БСМП!I31+ДГБ!I31+'ГП №1'!I31+'ГП №3'!I31+'Стом.'!I31+Роддом!I31+УЗО!I31</f>
        <v>661436.8</v>
      </c>
      <c r="J31" s="169">
        <f>'ГБ №1'!J31+БСМП!J31+ДГБ!J31+'ГП №1'!J31+'ГП №3'!J31+'Стом.'!J31+Роддом!J31+УЗО!J31</f>
        <v>1806228.6999999997</v>
      </c>
    </row>
    <row r="32" spans="1:10" s="183" customFormat="1" ht="12.75">
      <c r="A32" s="179" t="s">
        <v>1027</v>
      </c>
      <c r="B32" s="241" t="s">
        <v>940</v>
      </c>
      <c r="C32" s="169">
        <f>'ГБ №1'!C32+БСМП!C32+ДГБ!C32+'ГП №1'!C32+'ГП №3'!C32+'Стом.'!C32+Роддом!C32+УЗО!C32</f>
        <v>1440400</v>
      </c>
      <c r="D32" s="169">
        <f>'ГБ №1'!D32+БСМП!D32+ДГБ!D32+'ГП №1'!D32+'ГП №3'!D32+'Стом.'!D32+Роддом!D32+УЗО!D32</f>
        <v>0</v>
      </c>
      <c r="E32" s="169">
        <f>'ГБ №1'!E32+БСМП!E32+ДГБ!E32+'ГП №1'!E32+'ГП №3'!E32+'Стом.'!E32+Роддом!E32+УЗО!E32</f>
        <v>358800</v>
      </c>
      <c r="F32" s="169">
        <f>'ГБ №1'!F32+БСМП!F32+ДГБ!F32+'ГП №1'!F32+'ГП №3'!F32+'Стом.'!F32+Роддом!F32+УЗО!F32</f>
        <v>1081600</v>
      </c>
      <c r="G32" s="169">
        <f>'ГБ №1'!G32+БСМП!G32+ДГБ!G32+'ГП №1'!G32+'ГП №3'!G32+'Стом.'!G32+Роддом!G32+УЗО!G32</f>
        <v>1347423.7</v>
      </c>
      <c r="H32" s="169">
        <f>'ГБ №1'!H32+БСМП!H32+ДГБ!H32+'ГП №1'!H32+'ГП №3'!H32+'Стом.'!H32+Роддом!H32+УЗО!H32</f>
        <v>0</v>
      </c>
      <c r="I32" s="169">
        <f>'ГБ №1'!I32+БСМП!I32+ДГБ!I32+'ГП №1'!I32+'ГП №3'!I32+'Стом.'!I32+Роддом!I32+УЗО!I32</f>
        <v>358708</v>
      </c>
      <c r="J32" s="169">
        <f>'ГБ №1'!J32+БСМП!J32+ДГБ!J32+'ГП №1'!J32+'ГП №3'!J32+'Стом.'!J32+Роддом!J32+УЗО!J32</f>
        <v>988715.7</v>
      </c>
    </row>
    <row r="33" spans="1:10" s="183" customFormat="1" ht="12.75">
      <c r="A33" s="179" t="s">
        <v>1028</v>
      </c>
      <c r="B33" s="241" t="s">
        <v>941</v>
      </c>
      <c r="C33" s="169">
        <f>'ГБ №1'!C33+БСМП!C33+ДГБ!C33+'ГП №1'!C33+'ГП №3'!C33+'Стом.'!C33+Роддом!C33+УЗО!C33</f>
        <v>1172100</v>
      </c>
      <c r="D33" s="169">
        <f>'ГБ №1'!D33+БСМП!D33+ДГБ!D33+'ГП №1'!D33+'ГП №3'!D33+'Стом.'!D33+Роддом!D33+УЗО!D33</f>
        <v>0</v>
      </c>
      <c r="E33" s="169">
        <f>'ГБ №1'!E33+БСМП!E33+ДГБ!E33+'ГП №1'!E33+'ГП №3'!E33+'Стом.'!E33+Роддом!E33+УЗО!E33</f>
        <v>302800</v>
      </c>
      <c r="F33" s="169">
        <f>'ГБ №1'!F33+БСМП!F33+ДГБ!F33+'ГП №1'!F33+'ГП №3'!F33+'Стом.'!F33+Роддом!F33+УЗО!F33</f>
        <v>869300</v>
      </c>
      <c r="G33" s="169">
        <f>'ГБ №1'!G33+БСМП!G33+ДГБ!G33+'ГП №1'!G33+'ГП №3'!G33+'Стом.'!G33+Роддом!G33+УЗО!G33</f>
        <v>1120241.8</v>
      </c>
      <c r="H33" s="169">
        <f>'ГБ №1'!H33+БСМП!H33+ДГБ!H33+'ГП №1'!H33+'ГП №3'!H33+'Стом.'!H33+Роддом!H33+УЗО!H33</f>
        <v>0</v>
      </c>
      <c r="I33" s="169">
        <f>'ГБ №1'!I33+БСМП!I33+ДГБ!I33+'ГП №1'!I33+'ГП №3'!I33+'Стом.'!I33+Роддом!I33+УЗО!I33</f>
        <v>302728.8</v>
      </c>
      <c r="J33" s="169">
        <f>'ГБ №1'!J33+БСМП!J33+ДГБ!J33+'ГП №1'!J33+'ГП №3'!J33+'Стом.'!J33+Роддом!J33+УЗО!J33</f>
        <v>817513</v>
      </c>
    </row>
    <row r="34" spans="1:10" s="170" customFormat="1" ht="12.75">
      <c r="A34" s="327" t="s">
        <v>1029</v>
      </c>
      <c r="B34" s="240" t="s">
        <v>964</v>
      </c>
      <c r="C34" s="169">
        <f>'ГБ №1'!C34+БСМП!C34+ДГБ!C34+'ГП №1'!C34+'ГП №3'!C34+'Стом.'!C34+Роддом!C34+УЗО!C34</f>
        <v>500200</v>
      </c>
      <c r="D34" s="169">
        <f>'ГБ №1'!D34+БСМП!D34+ДГБ!D34+'ГП №1'!D34+'ГП №3'!D34+'Стом.'!D34+Роддом!D34+УЗО!D34</f>
        <v>0</v>
      </c>
      <c r="E34" s="169">
        <f>'ГБ №1'!E34+БСМП!E34+ДГБ!E34+'ГП №1'!E34+'ГП №3'!E34+'Стом.'!E34+Роддом!E34+УЗО!E34</f>
        <v>0</v>
      </c>
      <c r="F34" s="169">
        <f>'ГБ №1'!F34+БСМП!F34+ДГБ!F34+'ГП №1'!F34+'ГП №3'!F34+'Стом.'!F34+Роддом!F34+УЗО!F34</f>
        <v>500200</v>
      </c>
      <c r="G34" s="169">
        <f>'ГБ №1'!G34+БСМП!G34+ДГБ!G34+'ГП №1'!G34+'ГП №3'!G34+'Стом.'!G34+Роддом!G34+УЗО!G34</f>
        <v>496387.88</v>
      </c>
      <c r="H34" s="169">
        <f>'ГБ №1'!H34+БСМП!H34+ДГБ!H34+'ГП №1'!H34+'ГП №3'!H34+'Стом.'!H34+Роддом!H34+УЗО!H34</f>
        <v>0</v>
      </c>
      <c r="I34" s="169">
        <f>'ГБ №1'!I34+БСМП!I34+ДГБ!I34+'ГП №1'!I34+'ГП №3'!I34+'Стом.'!I34+Роддом!I34+УЗО!I34</f>
        <v>0</v>
      </c>
      <c r="J34" s="169">
        <f>'ГБ №1'!J34+БСМП!J34+ДГБ!J34+'ГП №1'!J34+'ГП №3'!J34+'Стом.'!J34+Роддом!J34+УЗО!J34</f>
        <v>496387.88</v>
      </c>
    </row>
    <row r="35" spans="1:10" s="170" customFormat="1" ht="25.5">
      <c r="A35" s="327" t="s">
        <v>1030</v>
      </c>
      <c r="B35" s="240" t="s">
        <v>965</v>
      </c>
      <c r="C35" s="169">
        <f>'ГБ №1'!C35+БСМП!C35+ДГБ!C35+'ГП №1'!C35+'ГП №3'!C35+'Стом.'!C35+Роддом!C35+УЗО!C35</f>
        <v>3360600</v>
      </c>
      <c r="D35" s="169">
        <f>'ГБ №1'!D35+БСМП!D35+ДГБ!D35+'ГП №1'!D35+'ГП №3'!D35+'Стом.'!D35+Роддом!D35+УЗО!D35</f>
        <v>0</v>
      </c>
      <c r="E35" s="169">
        <f>'ГБ №1'!E35+БСМП!E35+ДГБ!E35+'ГП №1'!E35+'ГП №3'!E35+'Стом.'!E35+Роддом!E35+УЗО!E35</f>
        <v>0</v>
      </c>
      <c r="F35" s="169">
        <f>'ГБ №1'!F35+БСМП!F35+ДГБ!F35+'ГП №1'!F35+'ГП №3'!F35+'Стом.'!F35+Роддом!F35+УЗО!F35</f>
        <v>3360600</v>
      </c>
      <c r="G35" s="169">
        <f>'ГБ №1'!G35+БСМП!G35+ДГБ!G35+'ГП №1'!G35+'ГП №3'!G35+'Стом.'!G35+Роддом!G35+УЗО!G35</f>
        <v>3360516.45</v>
      </c>
      <c r="H35" s="169">
        <f>'ГБ №1'!H35+БСМП!H35+ДГБ!H35+'ГП №1'!H35+'ГП №3'!H35+'Стом.'!H35+Роддом!H35+УЗО!H35</f>
        <v>0</v>
      </c>
      <c r="I35" s="169">
        <f>'ГБ №1'!I35+БСМП!I35+ДГБ!I35+'ГП №1'!I35+'ГП №3'!I35+'Стом.'!I35+Роддом!I35+УЗО!I35</f>
        <v>0</v>
      </c>
      <c r="J35" s="169">
        <f>'ГБ №1'!J35+БСМП!J35+ДГБ!J35+'ГП №1'!J35+'ГП №3'!J35+'Стом.'!J35+Роддом!J35+УЗО!J35</f>
        <v>3360516.45</v>
      </c>
    </row>
    <row r="36" spans="1:10" s="170" customFormat="1" ht="25.5">
      <c r="A36" s="327" t="s">
        <v>1031</v>
      </c>
      <c r="B36" s="240" t="s">
        <v>966</v>
      </c>
      <c r="C36" s="169">
        <f>'ГБ №1'!C36+БСМП!C36+ДГБ!C36+'ГП №1'!C36+'ГП №3'!C36+'Стом.'!C36+Роддом!C36+УЗО!C36</f>
        <v>182500</v>
      </c>
      <c r="D36" s="169">
        <f>'ГБ №1'!D36+БСМП!D36+ДГБ!D36+'ГП №1'!D36+'ГП №3'!D36+'Стом.'!D36+Роддом!D36+УЗО!D36</f>
        <v>0</v>
      </c>
      <c r="E36" s="169">
        <f>'ГБ №1'!E36+БСМП!E36+ДГБ!E36+'ГП №1'!E36+'ГП №3'!E36+'Стом.'!E36+Роддом!E36+УЗО!E36</f>
        <v>0</v>
      </c>
      <c r="F36" s="169">
        <f>'ГБ №1'!F36+БСМП!F36+ДГБ!F36+'ГП №1'!F36+'ГП №3'!F36+'Стом.'!F36+Роддом!F36+УЗО!F36</f>
        <v>182500</v>
      </c>
      <c r="G36" s="169">
        <f>'ГБ №1'!G36+БСМП!G36+ДГБ!G36+'ГП №1'!G36+'ГП №3'!G36+'Стом.'!G36+Роддом!G36+УЗО!G36</f>
        <v>167433.33000000002</v>
      </c>
      <c r="H36" s="169">
        <f>'ГБ №1'!H36+БСМП!H36+ДГБ!H36+'ГП №1'!H36+'ГП №3'!H36+'Стом.'!H36+Роддом!H36+УЗО!H36</f>
        <v>0</v>
      </c>
      <c r="I36" s="169">
        <f>'ГБ №1'!I36+БСМП!I36+ДГБ!I36+'ГП №1'!I36+'ГП №3'!I36+'Стом.'!I36+Роддом!I36+УЗО!I36</f>
        <v>0</v>
      </c>
      <c r="J36" s="169">
        <f>'ГБ №1'!J36+БСМП!J36+ДГБ!J36+'ГП №1'!J36+'ГП №3'!J36+'Стом.'!J36+Роддом!J36+УЗО!J36</f>
        <v>167433.33000000002</v>
      </c>
    </row>
    <row r="37" spans="1:10" s="170" customFormat="1" ht="38.25">
      <c r="A37" s="327" t="s">
        <v>1032</v>
      </c>
      <c r="B37" s="240" t="s">
        <v>967</v>
      </c>
      <c r="C37" s="169">
        <f>'ГБ №1'!C37+БСМП!C37+ДГБ!C37+'ГП №1'!C37+'ГП №3'!C37+'Стом.'!C37+Роддом!C37+УЗО!C37</f>
        <v>60000</v>
      </c>
      <c r="D37" s="169">
        <f>'ГБ №1'!D37+БСМП!D37+ДГБ!D37+'ГП №1'!D37+'ГП №3'!D37+'Стом.'!D37+Роддом!D37+УЗО!D37</f>
        <v>0</v>
      </c>
      <c r="E37" s="169">
        <f>'ГБ №1'!E37+БСМП!E37+ДГБ!E37+'ГП №1'!E37+'ГП №3'!E37+'Стом.'!E37+Роддом!E37+УЗО!E37</f>
        <v>0</v>
      </c>
      <c r="F37" s="169">
        <f>'ГБ №1'!F37+БСМП!F37+ДГБ!F37+'ГП №1'!F37+'ГП №3'!F37+'Стом.'!F37+Роддом!F37+УЗО!F37</f>
        <v>60000</v>
      </c>
      <c r="G37" s="169">
        <f>'ГБ №1'!G37+БСМП!G37+ДГБ!G37+'ГП №1'!G37+'ГП №3'!G37+'Стом.'!G37+Роддом!G37+УЗО!G37</f>
        <v>60000</v>
      </c>
      <c r="H37" s="169">
        <f>'ГБ №1'!H37+БСМП!H37+ДГБ!H37+'ГП №1'!H37+'ГП №3'!H37+'Стом.'!H37+Роддом!H37+УЗО!H37</f>
        <v>0</v>
      </c>
      <c r="I37" s="169">
        <f>'ГБ №1'!I37+БСМП!I37+ДГБ!I37+'ГП №1'!I37+'ГП №3'!I37+'Стом.'!I37+Роддом!I37+УЗО!I37</f>
        <v>0</v>
      </c>
      <c r="J37" s="169">
        <f>'ГБ №1'!J37+БСМП!J37+ДГБ!J37+'ГП №1'!J37+'ГП №3'!J37+'Стом.'!J37+Роддом!J37+УЗО!J37</f>
        <v>60000</v>
      </c>
    </row>
    <row r="38" spans="1:10" s="170" customFormat="1" ht="25.5">
      <c r="A38" s="327" t="s">
        <v>1033</v>
      </c>
      <c r="B38" s="240" t="s">
        <v>1003</v>
      </c>
      <c r="C38" s="169">
        <f>'ГБ №1'!C38+БСМП!C38+ДГБ!C38+'ГП №1'!C38+'ГП №3'!C38+'Стом.'!C38+Роддом!C38+УЗО!C38</f>
        <v>9428900</v>
      </c>
      <c r="D38" s="169">
        <f>'ГБ №1'!D38+БСМП!D38+ДГБ!D38+'ГП №1'!D38+'ГП №3'!D38+'Стом.'!D38+Роддом!D38+УЗО!D38</f>
        <v>9428900</v>
      </c>
      <c r="E38" s="169">
        <f>'ГБ №1'!E38+БСМП!E38+ДГБ!E38+'ГП №1'!E38+'ГП №3'!E38+'Стом.'!E38+Роддом!E38+УЗО!E38</f>
        <v>0</v>
      </c>
      <c r="F38" s="169">
        <f>'ГБ №1'!F38+БСМП!F38+ДГБ!F38+'ГП №1'!F38+'ГП №3'!F38+'Стом.'!F38+Роддом!F38+УЗО!F38</f>
        <v>0</v>
      </c>
      <c r="G38" s="169">
        <f>'ГБ №1'!G38+БСМП!G38+ДГБ!G38+'ГП №1'!G38+'ГП №3'!G38+'Стом.'!G38+Роддом!G38+УЗО!G38</f>
        <v>9049635.9</v>
      </c>
      <c r="H38" s="169">
        <f>'ГБ №1'!H38+БСМП!H38+ДГБ!H38+'ГП №1'!H38+'ГП №3'!H38+'Стом.'!H38+Роддом!H38+УЗО!H38</f>
        <v>9049635.9</v>
      </c>
      <c r="I38" s="169">
        <f>'ГБ №1'!I38+БСМП!I38+ДГБ!I38+'ГП №1'!I38+'ГП №3'!I38+'Стом.'!I38+Роддом!I38+УЗО!I38</f>
        <v>0</v>
      </c>
      <c r="J38" s="169">
        <f>'ГБ №1'!J38+БСМП!J38+ДГБ!J38+'ГП №1'!J38+'ГП №3'!J38+'Стом.'!J38+Роддом!J38+УЗО!J38</f>
        <v>0</v>
      </c>
    </row>
    <row r="39" spans="1:10" s="158" customFormat="1" ht="15">
      <c r="A39" s="163">
        <v>4</v>
      </c>
      <c r="B39" s="243" t="s">
        <v>942</v>
      </c>
      <c r="C39" s="165">
        <f>'ГБ №1'!C39+БСМП!C39+ДГБ!C39+'ГП №1'!C39+'ГП №3'!C39+'Стом.'!C39+Роддом!C39+УЗО!C39</f>
        <v>15233700</v>
      </c>
      <c r="D39" s="165">
        <f>'ГБ №1'!D39+БСМП!D39+ДГБ!D39+'ГП №1'!D39+'ГП №3'!D39+'Стом.'!D39+Роддом!D39+УЗО!D39</f>
        <v>0</v>
      </c>
      <c r="E39" s="165">
        <f>'ГБ №1'!E39+БСМП!E39+ДГБ!E39+'ГП №1'!E39+'ГП №3'!E39+'Стом.'!E39+Роддом!E39+УЗО!E39</f>
        <v>0</v>
      </c>
      <c r="F39" s="165">
        <f>'ГБ №1'!F39+БСМП!F39+ДГБ!F39+'ГП №1'!F39+'ГП №3'!F39+'Стом.'!F39+Роддом!F39+УЗО!F39</f>
        <v>15233700</v>
      </c>
      <c r="G39" s="165">
        <f>'ГБ №1'!G39+БСМП!G39+ДГБ!G39+'ГП №1'!G39+'ГП №3'!G39+'Стом.'!G39+Роддом!G39+УЗО!G39</f>
        <v>15159675.32</v>
      </c>
      <c r="H39" s="165">
        <f>'ГБ №1'!H39+БСМП!H39+ДГБ!H39+'ГП №1'!H39+'ГП №3'!H39+'Стом.'!H39+Роддом!H39+УЗО!H39</f>
        <v>0</v>
      </c>
      <c r="I39" s="165">
        <f>'ГБ №1'!I39+БСМП!I39+ДГБ!I39+'ГП №1'!I39+'ГП №3'!I39+'Стом.'!I39+Роддом!I39+УЗО!I39</f>
        <v>0</v>
      </c>
      <c r="J39" s="165">
        <f>'ГБ №1'!J39+БСМП!J39+ДГБ!J39+'ГП №1'!J39+'ГП №3'!J39+'Стом.'!J39+Роддом!J39+УЗО!J39</f>
        <v>15159675.32</v>
      </c>
    </row>
    <row r="40" spans="1:10" s="170" customFormat="1" ht="25.5">
      <c r="A40" s="512" t="s">
        <v>1034</v>
      </c>
      <c r="B40" s="238" t="s">
        <v>943</v>
      </c>
      <c r="C40" s="169">
        <f>'ГБ №1'!C40+БСМП!C40+ДГБ!C40+'ГП №1'!C40+'ГП №3'!C40+'Стом.'!C40+Роддом!C40+УЗО!C40</f>
        <v>6941900</v>
      </c>
      <c r="D40" s="169">
        <f>'ГБ №1'!D40+БСМП!D40+ДГБ!D40+'ГП №1'!D40+'ГП №3'!D40+'Стом.'!D40+Роддом!D40+УЗО!D40</f>
        <v>0</v>
      </c>
      <c r="E40" s="169">
        <f>'ГБ №1'!E40+БСМП!E40+ДГБ!E40+'ГП №1'!E40+'ГП №3'!E40+'Стом.'!E40+Роддом!E40+УЗО!E40</f>
        <v>0</v>
      </c>
      <c r="F40" s="169">
        <f>'ГБ №1'!F40+БСМП!F40+ДГБ!F40+'ГП №1'!F40+'ГП №3'!F40+'Стом.'!F40+Роддом!F40+УЗО!F40</f>
        <v>6941900</v>
      </c>
      <c r="G40" s="169">
        <f>'ГБ №1'!G40+БСМП!G40+ДГБ!G40+'ГП №1'!G40+'ГП №3'!G40+'Стом.'!G40+Роддом!G40+УЗО!G40</f>
        <v>6941528.1</v>
      </c>
      <c r="H40" s="169">
        <f>'ГБ №1'!H40+БСМП!H40+ДГБ!H40+'ГП №1'!H40+'ГП №3'!H40+'Стом.'!H40+Роддом!H40+УЗО!H40</f>
        <v>0</v>
      </c>
      <c r="I40" s="169">
        <f>'ГБ №1'!I40+БСМП!I40+ДГБ!I40+'ГП №1'!I40+'ГП №3'!I40+'Стом.'!I40+Роддом!I40+УЗО!I40</f>
        <v>0</v>
      </c>
      <c r="J40" s="169">
        <f>'ГБ №1'!J40+БСМП!J40+ДГБ!J40+'ГП №1'!J40+'ГП №3'!J40+'Стом.'!J40+Роддом!J40+УЗО!J40</f>
        <v>6941528.1</v>
      </c>
    </row>
    <row r="41" spans="1:10" s="170" customFormat="1" ht="12.75">
      <c r="A41" s="513"/>
      <c r="B41" s="248" t="s">
        <v>944</v>
      </c>
      <c r="C41" s="169">
        <f>'ГБ №1'!C41+БСМП!C41+ДГБ!C41+'ГП №1'!C41+'ГП №3'!C41+'Стом.'!C41+Роддом!C41+УЗО!C41</f>
        <v>4108000</v>
      </c>
      <c r="D41" s="169">
        <f>'ГБ №1'!D41+БСМП!D41+ДГБ!D41+'ГП №1'!D41+'ГП №3'!D41+'Стом.'!D41+Роддом!D41+УЗО!D41</f>
        <v>0</v>
      </c>
      <c r="E41" s="169">
        <f>'ГБ №1'!E41+БСМП!E41+ДГБ!E41+'ГП №1'!E41+'ГП №3'!E41+'Стом.'!E41+Роддом!E41+УЗО!E41</f>
        <v>0</v>
      </c>
      <c r="F41" s="169">
        <f>'ГБ №1'!F41+БСМП!F41+ДГБ!F41+'ГП №1'!F41+'ГП №3'!F41+'Стом.'!F41+Роддом!F41+УЗО!F41</f>
        <v>4108000</v>
      </c>
      <c r="G41" s="169">
        <f>'ГБ №1'!G41+БСМП!G41+ДГБ!G41+'ГП №1'!G41+'ГП №3'!G41+'Стом.'!G41+Роддом!G41+УЗО!G41</f>
        <v>4107774.1</v>
      </c>
      <c r="H41" s="169">
        <f>'ГБ №1'!H41+БСМП!H41+ДГБ!H41+'ГП №1'!H41+'ГП №3'!H41+'Стом.'!H41+Роддом!H41+УЗО!H41</f>
        <v>0</v>
      </c>
      <c r="I41" s="169">
        <f>'ГБ №1'!I41+БСМП!I41+ДГБ!I41+'ГП №1'!I41+'ГП №3'!I41+'Стом.'!I41+Роддом!I41+УЗО!I41</f>
        <v>0</v>
      </c>
      <c r="J41" s="169">
        <f>'ГБ №1'!J41+БСМП!J41+ДГБ!J41+'ГП №1'!J41+'ГП №3'!J41+'Стом.'!J41+Роддом!J41+УЗО!J41</f>
        <v>4107774.1</v>
      </c>
    </row>
    <row r="42" spans="1:10" s="170" customFormat="1" ht="12.75">
      <c r="A42" s="513"/>
      <c r="B42" s="248" t="s">
        <v>945</v>
      </c>
      <c r="C42" s="169">
        <f>'ГБ №1'!C42+БСМП!C42+ДГБ!C42+'ГП №1'!C42+'ГП №3'!C42+'Стом.'!C42+Роддом!C42+УЗО!C42</f>
        <v>0</v>
      </c>
      <c r="D42" s="169">
        <f>'ГБ №1'!D42+БСМП!D42+ДГБ!D42+'ГП №1'!D42+'ГП №3'!D42+'Стом.'!D42+Роддом!D42+УЗО!D42</f>
        <v>0</v>
      </c>
      <c r="E42" s="169">
        <f>'ГБ №1'!E42+БСМП!E42+ДГБ!E42+'ГП №1'!E42+'ГП №3'!E42+'Стом.'!E42+Роддом!E42+УЗО!E42</f>
        <v>0</v>
      </c>
      <c r="F42" s="169">
        <f>'ГБ №1'!F42+БСМП!F42+ДГБ!F42+'ГП №1'!F42+'ГП №3'!F42+'Стом.'!F42+Роддом!F42+УЗО!F42</f>
        <v>0</v>
      </c>
      <c r="G42" s="169">
        <f>'ГБ №1'!G42+БСМП!G42+ДГБ!G42+'ГП №1'!G42+'ГП №3'!G42+'Стом.'!G42+Роддом!G42+УЗО!G42</f>
        <v>0</v>
      </c>
      <c r="H42" s="169">
        <f>'ГБ №1'!H42+БСМП!H42+ДГБ!H42+'ГП №1'!H42+'ГП №3'!H42+'Стом.'!H42+Роддом!H42+УЗО!H42</f>
        <v>0</v>
      </c>
      <c r="I42" s="169">
        <f>'ГБ №1'!I42+БСМП!I42+ДГБ!I42+'ГП №1'!I42+'ГП №3'!I42+'Стом.'!I42+Роддом!I42+УЗО!I42</f>
        <v>0</v>
      </c>
      <c r="J42" s="169">
        <f>'ГБ №1'!J42+БСМП!J42+ДГБ!J42+'ГП №1'!J42+'ГП №3'!J42+'Стом.'!J42+Роддом!J42+УЗО!J42</f>
        <v>0</v>
      </c>
    </row>
    <row r="43" spans="1:10" s="170" customFormat="1" ht="12.75">
      <c r="A43" s="513"/>
      <c r="B43" s="248" t="s">
        <v>946</v>
      </c>
      <c r="C43" s="169">
        <f>'ГБ №1'!C43+БСМП!C43+ДГБ!C43+'ГП №1'!C43+'ГП №3'!C43+'Стом.'!C43+Роддом!C43+УЗО!C43</f>
        <v>0</v>
      </c>
      <c r="D43" s="169">
        <f>'ГБ №1'!D43+БСМП!D43+ДГБ!D43+'ГП №1'!D43+'ГП №3'!D43+'Стом.'!D43+Роддом!D43+УЗО!D43</f>
        <v>0</v>
      </c>
      <c r="E43" s="169">
        <f>'ГБ №1'!E43+БСМП!E43+ДГБ!E43+'ГП №1'!E43+'ГП №3'!E43+'Стом.'!E43+Роддом!E43+УЗО!E43</f>
        <v>0</v>
      </c>
      <c r="F43" s="169">
        <f>'ГБ №1'!F43+БСМП!F43+ДГБ!F43+'ГП №1'!F43+'ГП №3'!F43+'Стом.'!F43+Роддом!F43+УЗО!F43</f>
        <v>0</v>
      </c>
      <c r="G43" s="169">
        <f>'ГБ №1'!G43+БСМП!G43+ДГБ!G43+'ГП №1'!G43+'ГП №3'!G43+'Стом.'!G43+Роддом!G43+УЗО!G43</f>
        <v>0</v>
      </c>
      <c r="H43" s="169">
        <f>'ГБ №1'!H43+БСМП!H43+ДГБ!H43+'ГП №1'!H43+'ГП №3'!H43+'Стом.'!H43+Роддом!H43+УЗО!H43</f>
        <v>0</v>
      </c>
      <c r="I43" s="169">
        <f>'ГБ №1'!I43+БСМП!I43+ДГБ!I43+'ГП №1'!I43+'ГП №3'!I43+'Стом.'!I43+Роддом!I43+УЗО!I43</f>
        <v>0</v>
      </c>
      <c r="J43" s="169">
        <f>'ГБ №1'!J43+БСМП!J43+ДГБ!J43+'ГП №1'!J43+'ГП №3'!J43+'Стом.'!J43+Роддом!J43+УЗО!J43</f>
        <v>0</v>
      </c>
    </row>
    <row r="44" spans="1:10" s="170" customFormat="1" ht="25.5">
      <c r="A44" s="513"/>
      <c r="B44" s="248" t="s">
        <v>1065</v>
      </c>
      <c r="C44" s="169">
        <f>'ГБ №1'!C44+БСМП!C44+ДГБ!C44+'ГП №1'!C44+'ГП №3'!C44+'Стом.'!C44+Роддом!C44+УЗО!C44</f>
        <v>1166400</v>
      </c>
      <c r="D44" s="169">
        <f>'ГБ №1'!D44+БСМП!D44+ДГБ!D44+'ГП №1'!D44+'ГП №3'!D44+'Стом.'!D44+Роддом!D44+УЗО!D44</f>
        <v>0</v>
      </c>
      <c r="E44" s="169">
        <f>'ГБ №1'!E44+БСМП!E44+ДГБ!E44+'ГП №1'!E44+'ГП №3'!E44+'Стом.'!E44+Роддом!E44+УЗО!E44</f>
        <v>0</v>
      </c>
      <c r="F44" s="169">
        <f>'ГБ №1'!F44+БСМП!F44+ДГБ!F44+'ГП №1'!F44+'ГП №3'!F44+'Стом.'!F44+Роддом!F44+УЗО!F44</f>
        <v>1166400</v>
      </c>
      <c r="G44" s="169">
        <f>'ГБ №1'!G44+БСМП!G44+ДГБ!G44+'ГП №1'!G44+'ГП №3'!G44+'Стом.'!G44+Роддом!G44+УЗО!G44</f>
        <v>1166309</v>
      </c>
      <c r="H44" s="169">
        <f>'ГБ №1'!H44+БСМП!H44+ДГБ!H44+'ГП №1'!H44+'ГП №3'!H44+'Стом.'!H44+Роддом!H44+УЗО!H44</f>
        <v>0</v>
      </c>
      <c r="I44" s="169">
        <f>'ГБ №1'!I44+БСМП!I44+ДГБ!I44+'ГП №1'!I44+'ГП №3'!I44+'Стом.'!I44+Роддом!I44+УЗО!I44</f>
        <v>0</v>
      </c>
      <c r="J44" s="169">
        <f>'ГБ №1'!J44+БСМП!J44+ДГБ!J44+'ГП №1'!J44+'ГП №3'!J44+'Стом.'!J44+Роддом!J44+УЗО!J44</f>
        <v>1166309</v>
      </c>
    </row>
    <row r="45" spans="1:10" s="170" customFormat="1" ht="12.75">
      <c r="A45" s="513"/>
      <c r="B45" s="248" t="s">
        <v>948</v>
      </c>
      <c r="C45" s="169">
        <f>'ГБ №1'!C45+БСМП!C45+ДГБ!C45+'ГП №1'!C45+'ГП №3'!C45+'Стом.'!C45+Роддом!C45+УЗО!C45</f>
        <v>0</v>
      </c>
      <c r="D45" s="169">
        <f>'ГБ №1'!D45+БСМП!D45+ДГБ!D45+'ГП №1'!D45+'ГП №3'!D45+'Стом.'!D45+Роддом!D45+УЗО!D45</f>
        <v>0</v>
      </c>
      <c r="E45" s="169">
        <f>'ГБ №1'!E45+БСМП!E45+ДГБ!E45+'ГП №1'!E45+'ГП №3'!E45+'Стом.'!E45+Роддом!E45+УЗО!E45</f>
        <v>0</v>
      </c>
      <c r="F45" s="169">
        <f>'ГБ №1'!F45+БСМП!F45+ДГБ!F45+'ГП №1'!F45+'ГП №3'!F45+'Стом.'!F45+Роддом!F45+УЗО!F45</f>
        <v>0</v>
      </c>
      <c r="G45" s="169">
        <f>'ГБ №1'!G45+БСМП!G45+ДГБ!G45+'ГП №1'!G45+'ГП №3'!G45+'Стом.'!G45+Роддом!G45+УЗО!G45</f>
        <v>0</v>
      </c>
      <c r="H45" s="169">
        <f>'ГБ №1'!H45+БСМП!H45+ДГБ!H45+'ГП №1'!H45+'ГП №3'!H45+'Стом.'!H45+Роддом!H45+УЗО!H45</f>
        <v>0</v>
      </c>
      <c r="I45" s="169">
        <f>'ГБ №1'!I45+БСМП!I45+ДГБ!I45+'ГП №1'!I45+'ГП №3'!I45+'Стом.'!I45+Роддом!I45+УЗО!I45</f>
        <v>0</v>
      </c>
      <c r="J45" s="169">
        <f>'ГБ №1'!J45+БСМП!J45+ДГБ!J45+'ГП №1'!J45+'ГП №3'!J45+'Стом.'!J45+Роддом!J45+УЗО!J45</f>
        <v>0</v>
      </c>
    </row>
    <row r="46" spans="1:10" s="170" customFormat="1" ht="12.75">
      <c r="A46" s="514"/>
      <c r="B46" s="248" t="s">
        <v>949</v>
      </c>
      <c r="C46" s="169">
        <f>'ГБ №1'!C46+БСМП!C46+ДГБ!C46+'ГП №1'!C46+'ГП №3'!C46+'Стом.'!C46+Роддом!C46+УЗО!C46</f>
        <v>1667500</v>
      </c>
      <c r="D46" s="169">
        <f>'ГБ №1'!D46+БСМП!D46+ДГБ!D46+'ГП №1'!D46+'ГП №3'!D46+'Стом.'!D46+Роддом!D46+УЗО!D46</f>
        <v>0</v>
      </c>
      <c r="E46" s="169">
        <f>'ГБ №1'!E46+БСМП!E46+ДГБ!E46+'ГП №1'!E46+'ГП №3'!E46+'Стом.'!E46+Роддом!E46+УЗО!E46</f>
        <v>0</v>
      </c>
      <c r="F46" s="169">
        <f>'ГБ №1'!F46+БСМП!F46+ДГБ!F46+'ГП №1'!F46+'ГП №3'!F46+'Стом.'!F46+Роддом!F46+УЗО!F46</f>
        <v>1667500</v>
      </c>
      <c r="G46" s="169">
        <f>'ГБ №1'!G46+БСМП!G46+ДГБ!G46+'ГП №1'!G46+'ГП №3'!G46+'Стом.'!G46+Роддом!G46+УЗО!G46</f>
        <v>1667445</v>
      </c>
      <c r="H46" s="169">
        <f>'ГБ №1'!H46+БСМП!H46+ДГБ!H46+'ГП №1'!H46+'ГП №3'!H46+'Стом.'!H46+Роддом!H46+УЗО!H46</f>
        <v>0</v>
      </c>
      <c r="I46" s="169">
        <f>'ГБ №1'!I46+БСМП!I46+ДГБ!I46+'ГП №1'!I46+'ГП №3'!I46+'Стом.'!I46+Роддом!I46+УЗО!I46</f>
        <v>0</v>
      </c>
      <c r="J46" s="169">
        <f>'ГБ №1'!J46+БСМП!J46+ДГБ!J46+'ГП №1'!J46+'ГП №3'!J46+'Стом.'!J46+Роддом!J46+УЗО!J46</f>
        <v>1667445</v>
      </c>
    </row>
    <row r="47" spans="1:10" s="196" customFormat="1" ht="38.25">
      <c r="A47" s="192" t="s">
        <v>1035</v>
      </c>
      <c r="B47" s="249" t="s">
        <v>950</v>
      </c>
      <c r="C47" s="194">
        <f>'ГБ №1'!C47+БСМП!C47+ДГБ!C47+'ГП №1'!C47+'ГП №3'!C47+'Стом.'!C47+Роддом!C47+УЗО!C47</f>
        <v>3451000</v>
      </c>
      <c r="D47" s="194">
        <f>'ГБ №1'!D47+БСМП!D47+ДГБ!D47+'ГП №1'!D47+'ГП №3'!D47+'Стом.'!D47+Роддом!D47+УЗО!D47</f>
        <v>0</v>
      </c>
      <c r="E47" s="194">
        <f>'ГБ №1'!E47+БСМП!E47+ДГБ!E47+'ГП №1'!E47+'ГП №3'!E47+'Стом.'!E47+Роддом!E47+УЗО!E47</f>
        <v>0</v>
      </c>
      <c r="F47" s="194">
        <f>'ГБ №1'!F47+БСМП!F47+ДГБ!F47+'ГП №1'!F47+'ГП №3'!F47+'Стом.'!F47+Роддом!F47+УЗО!F47</f>
        <v>3451000</v>
      </c>
      <c r="G47" s="194">
        <f>'ГБ №1'!G47+БСМП!G47+ДГБ!G47+'ГП №1'!G47+'ГП №3'!G47+'Стом.'!G47+Роддом!G47+УЗО!G47</f>
        <v>3450282.58</v>
      </c>
      <c r="H47" s="194">
        <f>'ГБ №1'!H47+БСМП!H47+ДГБ!H47+'ГП №1'!H47+'ГП №3'!H47+'Стом.'!H47+Роддом!H47+УЗО!H47</f>
        <v>0</v>
      </c>
      <c r="I47" s="194">
        <f>'ГБ №1'!I47+БСМП!I47+ДГБ!I47+'ГП №1'!I47+'ГП №3'!I47+'Стом.'!I47+Роддом!I47+УЗО!I47</f>
        <v>0</v>
      </c>
      <c r="J47" s="194">
        <f>'ГБ №1'!J47+БСМП!J47+ДГБ!J47+'ГП №1'!J47+'ГП №3'!J47+'Стом.'!J47+Роддом!J47+УЗО!J47</f>
        <v>3450282.58</v>
      </c>
    </row>
    <row r="48" spans="1:10" s="170" customFormat="1" ht="25.5">
      <c r="A48" s="327" t="s">
        <v>1036</v>
      </c>
      <c r="B48" s="238" t="s">
        <v>969</v>
      </c>
      <c r="C48" s="169">
        <f>'ГБ №1'!C48+БСМП!C48+ДГБ!C48+'ГП №1'!C48+'ГП №3'!C48+'Стом.'!C48+Роддом!C48+УЗО!C48</f>
        <v>3803800</v>
      </c>
      <c r="D48" s="169">
        <f>'ГБ №1'!D48+БСМП!D48+ДГБ!D48+'ГП №1'!D48+'ГП №3'!D48+'Стом.'!D48+Роддом!D48+УЗО!D48</f>
        <v>0</v>
      </c>
      <c r="E48" s="169">
        <f>'ГБ №1'!E48+БСМП!E48+ДГБ!E48+'ГП №1'!E48+'ГП №3'!E48+'Стом.'!E48+Роддом!E48+УЗО!E48</f>
        <v>0</v>
      </c>
      <c r="F48" s="169">
        <f>'ГБ №1'!F48+БСМП!F48+ДГБ!F48+'ГП №1'!F48+'ГП №3'!F48+'Стом.'!F48+Роддом!F48+УЗО!F48</f>
        <v>3803800</v>
      </c>
      <c r="G48" s="169">
        <f>'ГБ №1'!G48+БСМП!G48+ДГБ!G48+'ГП №1'!G48+'ГП №3'!G48+'Стом.'!G48+Роддом!G48+УЗО!G48</f>
        <v>3730970.84</v>
      </c>
      <c r="H48" s="169">
        <f>'ГБ №1'!H48+БСМП!H48+ДГБ!H48+'ГП №1'!H48+'ГП №3'!H48+'Стом.'!H48+Роддом!H48+УЗО!H48</f>
        <v>0</v>
      </c>
      <c r="I48" s="169">
        <f>'ГБ №1'!I48+БСМП!I48+ДГБ!I48+'ГП №1'!I48+'ГП №3'!I48+'Стом.'!I48+Роддом!I48+УЗО!I48</f>
        <v>0</v>
      </c>
      <c r="J48" s="169">
        <f>'ГБ №1'!J48+БСМП!J48+ДГБ!J48+'ГП №1'!J48+'ГП №3'!J48+'Стом.'!J48+Роддом!J48+УЗО!J48</f>
        <v>3730970.84</v>
      </c>
    </row>
    <row r="49" spans="1:10" s="183" customFormat="1" ht="12.75">
      <c r="A49" s="179" t="s">
        <v>1037</v>
      </c>
      <c r="B49" s="185" t="s">
        <v>970</v>
      </c>
      <c r="C49" s="169">
        <f>'ГБ №1'!C49+БСМП!C49+ДГБ!C49+'ГП №1'!C49+'ГП №3'!C49+'Стом.'!C49+Роддом!C49+УЗО!C49</f>
        <v>3773600</v>
      </c>
      <c r="D49" s="169">
        <f>'ГБ №1'!D49+БСМП!D49+ДГБ!D49+'ГП №1'!D49+'ГП №3'!D49+'Стом.'!D49+Роддом!D49+УЗО!D49</f>
        <v>0</v>
      </c>
      <c r="E49" s="169">
        <f>'ГБ №1'!E49+БСМП!E49+ДГБ!E49+'ГП №1'!E49+'ГП №3'!E49+'Стом.'!E49+Роддом!E49+УЗО!E49</f>
        <v>0</v>
      </c>
      <c r="F49" s="169">
        <f>'ГБ №1'!F49+БСМП!F49+ДГБ!F49+'ГП №1'!F49+'ГП №3'!F49+'Стом.'!F49+Роддом!F49+УЗО!F49</f>
        <v>3773600</v>
      </c>
      <c r="G49" s="169">
        <f>'ГБ №1'!G49+БСМП!G49+ДГБ!G49+'ГП №1'!G49+'ГП №3'!G49+'Стом.'!G49+Роддом!G49+УЗО!G49</f>
        <v>3700925.84</v>
      </c>
      <c r="H49" s="169">
        <f>'ГБ №1'!H49+БСМП!H49+ДГБ!H49+'ГП №1'!H49+'ГП №3'!H49+'Стом.'!H49+Роддом!H49+УЗО!H49</f>
        <v>0</v>
      </c>
      <c r="I49" s="169">
        <f>'ГБ №1'!I49+БСМП!I49+ДГБ!I49+'ГП №1'!I49+'ГП №3'!I49+'Стом.'!I49+Роддом!I49+УЗО!I49</f>
        <v>0</v>
      </c>
      <c r="J49" s="169">
        <f>'ГБ №1'!J49+БСМП!J49+ДГБ!J49+'ГП №1'!J49+'ГП №3'!J49+'Стом.'!J49+Роддом!J49+УЗО!J49</f>
        <v>3700925.84</v>
      </c>
    </row>
    <row r="50" spans="1:10" s="190" customFormat="1" ht="12.75">
      <c r="A50" s="187" t="s">
        <v>1038</v>
      </c>
      <c r="B50" s="239" t="s">
        <v>968</v>
      </c>
      <c r="C50" s="194">
        <f>'ГБ №1'!C50+БСМП!C50+ДГБ!C50+'ГП №1'!C50+'ГП №3'!C50+'Стом.'!C50+Роддом!C50+УЗО!C50</f>
        <v>30200</v>
      </c>
      <c r="D50" s="194">
        <f>'ГБ №1'!D50+БСМП!D50+ДГБ!D50+'ГП №1'!D50+'ГП №3'!D50+'Стом.'!D50+Роддом!D50+УЗО!D50</f>
        <v>0</v>
      </c>
      <c r="E50" s="194">
        <f>'ГБ №1'!E50+БСМП!E50+ДГБ!E50+'ГП №1'!E50+'ГП №3'!E50+'Стом.'!E50+Роддом!E50+УЗО!E50</f>
        <v>0</v>
      </c>
      <c r="F50" s="194">
        <f>'ГБ №1'!F50+БСМП!F50+ДГБ!F50+'ГП №1'!F50+'ГП №3'!F50+'Стом.'!F50+Роддом!F50+УЗО!F50</f>
        <v>30200</v>
      </c>
      <c r="G50" s="194">
        <f>'ГБ №1'!G50+БСМП!G50+ДГБ!G50+'ГП №1'!G50+'ГП №3'!G50+'Стом.'!G50+Роддом!G50+УЗО!G50</f>
        <v>30045</v>
      </c>
      <c r="H50" s="194">
        <f>'ГБ №1'!H50+БСМП!H50+ДГБ!H50+'ГП №1'!H50+'ГП №3'!H50+'Стом.'!H50+Роддом!H50+УЗО!H50</f>
        <v>0</v>
      </c>
      <c r="I50" s="194">
        <f>'ГБ №1'!I50+БСМП!I50+ДГБ!I50+'ГП №1'!I50+'ГП №3'!I50+'Стом.'!I50+Роддом!I50+УЗО!I50</f>
        <v>0</v>
      </c>
      <c r="J50" s="194">
        <f>'ГБ №1'!J50+БСМП!J50+ДГБ!J50+'ГП №1'!J50+'ГП №3'!J50+'Стом.'!J50+Роддом!J50+УЗО!J50</f>
        <v>30045</v>
      </c>
    </row>
    <row r="51" spans="1:10" s="170" customFormat="1" ht="25.5">
      <c r="A51" s="327">
        <v>4.4</v>
      </c>
      <c r="B51" s="238" t="s">
        <v>972</v>
      </c>
      <c r="C51" s="169">
        <f>'ГБ №1'!C51+БСМП!C51+ДГБ!C51+'ГП №1'!C51+'ГП №3'!C51+'Стом.'!C51+Роддом!C51+УЗО!C51</f>
        <v>1037000</v>
      </c>
      <c r="D51" s="169">
        <f>'ГБ №1'!D51+БСМП!D51+ДГБ!D51+'ГП №1'!D51+'ГП №3'!D51+'Стом.'!D51+Роддом!D51+УЗО!D51</f>
        <v>0</v>
      </c>
      <c r="E51" s="169">
        <f>'ГБ №1'!E51+БСМП!E51+ДГБ!E51+'ГП №1'!E51+'ГП №3'!E51+'Стом.'!E51+Роддом!E51+УЗО!E51</f>
        <v>0</v>
      </c>
      <c r="F51" s="169">
        <f>'ГБ №1'!F51+БСМП!F51+ДГБ!F51+'ГП №1'!F51+'ГП №3'!F51+'Стом.'!F51+Роддом!F51+УЗО!F51</f>
        <v>1037000</v>
      </c>
      <c r="G51" s="169">
        <f>'ГБ №1'!G51+БСМП!G51+ДГБ!G51+'ГП №1'!G51+'ГП №3'!G51+'Стом.'!G51+Роддом!G51+УЗО!G51</f>
        <v>1036893.8</v>
      </c>
      <c r="H51" s="169">
        <f>'ГБ №1'!H51+БСМП!H51+ДГБ!H51+'ГП №1'!H51+'ГП №3'!H51+'Стом.'!H51+Роддом!H51+УЗО!H51</f>
        <v>0</v>
      </c>
      <c r="I51" s="169">
        <f>'ГБ №1'!I51+БСМП!I51+ДГБ!I51+'ГП №1'!I51+'ГП №3'!I51+'Стом.'!I51+Роддом!I51+УЗО!I51</f>
        <v>0</v>
      </c>
      <c r="J51" s="169">
        <f>'ГБ №1'!J51+БСМП!J51+ДГБ!J51+'ГП №1'!J51+'ГП №3'!J51+'Стом.'!J51+Роддом!J51+УЗО!J51</f>
        <v>1036893.8</v>
      </c>
    </row>
    <row r="52" spans="1:10" s="183" customFormat="1" ht="12.75">
      <c r="A52" s="184" t="s">
        <v>1039</v>
      </c>
      <c r="B52" s="185" t="s">
        <v>971</v>
      </c>
      <c r="C52" s="169">
        <f>'ГБ №1'!C52+БСМП!C52+ДГБ!C52+'ГП №1'!C52+'ГП №3'!C52+'Стом.'!C52+Роддом!C52+УЗО!C52</f>
        <v>1037000</v>
      </c>
      <c r="D52" s="169">
        <f>'ГБ №1'!D52+БСМП!D52+ДГБ!D52+'ГП №1'!D52+'ГП №3'!D52+'Стом.'!D52+Роддом!D52+УЗО!D52</f>
        <v>0</v>
      </c>
      <c r="E52" s="169">
        <f>'ГБ №1'!E52+БСМП!E52+ДГБ!E52+'ГП №1'!E52+'ГП №3'!E52+'Стом.'!E52+Роддом!E52+УЗО!E52</f>
        <v>0</v>
      </c>
      <c r="F52" s="169">
        <f>'ГБ №1'!F52+БСМП!F52+ДГБ!F52+'ГП №1'!F52+'ГП №3'!F52+'Стом.'!F52+Роддом!F52+УЗО!F52</f>
        <v>1037000</v>
      </c>
      <c r="G52" s="169">
        <f>'ГБ №1'!G52+БСМП!G52+ДГБ!G52+'ГП №1'!G52+'ГП №3'!G52+'Стом.'!G52+Роддом!G52+УЗО!G52</f>
        <v>1036893.8</v>
      </c>
      <c r="H52" s="169">
        <f>'ГБ №1'!H52+БСМП!H52+ДГБ!H52+'ГП №1'!H52+'ГП №3'!H52+'Стом.'!H52+Роддом!H52+УЗО!H52</f>
        <v>0</v>
      </c>
      <c r="I52" s="169">
        <f>'ГБ №1'!I52+БСМП!I52+ДГБ!I52+'ГП №1'!I52+'ГП №3'!I52+'Стом.'!I52+Роддом!I52+УЗО!I52</f>
        <v>0</v>
      </c>
      <c r="J52" s="169">
        <f>'ГБ №1'!J52+БСМП!J52+ДГБ!J52+'ГП №1'!J52+'ГП №3'!J52+'Стом.'!J52+Роддом!J52+УЗО!J52</f>
        <v>1036893.8</v>
      </c>
    </row>
    <row r="53" spans="1:10" s="190" customFormat="1" ht="12.75">
      <c r="A53" s="187" t="s">
        <v>1040</v>
      </c>
      <c r="B53" s="239" t="s">
        <v>968</v>
      </c>
      <c r="C53" s="194">
        <f>'ГБ №1'!C53+БСМП!C53+ДГБ!C53+'ГП №1'!C53+'ГП №3'!C53+'Стом.'!C53+Роддом!C53+УЗО!C53</f>
        <v>0</v>
      </c>
      <c r="D53" s="194">
        <f>'ГБ №1'!D53+БСМП!D53+ДГБ!D53+'ГП №1'!D53+'ГП №3'!D53+'Стом.'!D53+Роддом!D53+УЗО!D53</f>
        <v>0</v>
      </c>
      <c r="E53" s="194">
        <f>'ГБ №1'!E53+БСМП!E53+ДГБ!E53+'ГП №1'!E53+'ГП №3'!E53+'Стом.'!E53+Роддом!E53+УЗО!E53</f>
        <v>0</v>
      </c>
      <c r="F53" s="194">
        <f>'ГБ №1'!F53+БСМП!F53+ДГБ!F53+'ГП №1'!F53+'ГП №3'!F53+'Стом.'!F53+Роддом!F53+УЗО!F53</f>
        <v>0</v>
      </c>
      <c r="G53" s="194">
        <f>'ГБ №1'!G53+БСМП!G53+ДГБ!G53+'ГП №1'!G53+'ГП №3'!G53+'Стом.'!G53+Роддом!G53+УЗО!G53</f>
        <v>0</v>
      </c>
      <c r="H53" s="194">
        <f>'ГБ №1'!H53+БСМП!H53+ДГБ!H53+'ГП №1'!H53+'ГП №3'!H53+'Стом.'!H53+Роддом!H53+УЗО!H53</f>
        <v>0</v>
      </c>
      <c r="I53" s="194">
        <f>'ГБ №1'!I53+БСМП!I53+ДГБ!I53+'ГП №1'!I53+'ГП №3'!I53+'Стом.'!I53+Роддом!I53+УЗО!I53</f>
        <v>0</v>
      </c>
      <c r="J53" s="194">
        <f>'ГБ №1'!J53+БСМП!J53+ДГБ!J53+'ГП №1'!J53+'ГП №3'!J53+'Стом.'!J53+Роддом!J53+УЗО!J53</f>
        <v>0</v>
      </c>
    </row>
    <row r="54" spans="1:10" s="158" customFormat="1" ht="25.5">
      <c r="A54" s="163">
        <v>5</v>
      </c>
      <c r="B54" s="244" t="s">
        <v>951</v>
      </c>
      <c r="C54" s="165">
        <f>'ГБ №1'!C54+БСМП!C54+ДГБ!C54+'ГП №1'!C54+'ГП №3'!C54+'Стом.'!C54+Роддом!C54+УЗО!C54</f>
        <v>0</v>
      </c>
      <c r="D54" s="165">
        <f>'ГБ №1'!D54+БСМП!D54+ДГБ!D54+'ГП №1'!D54+'ГП №3'!D54+'Стом.'!D54+Роддом!D54+УЗО!D54</f>
        <v>0</v>
      </c>
      <c r="E54" s="165">
        <f>'ГБ №1'!E54+БСМП!E54+ДГБ!E54+'ГП №1'!E54+'ГП №3'!E54+'Стом.'!E54+Роддом!E54+УЗО!E54</f>
        <v>0</v>
      </c>
      <c r="F54" s="165">
        <f>'ГБ №1'!F54+БСМП!F54+ДГБ!F54+'ГП №1'!F54+'ГП №3'!F54+'Стом.'!F54+Роддом!F54+УЗО!F54</f>
        <v>0</v>
      </c>
      <c r="G54" s="165">
        <f>'ГБ №1'!G54+БСМП!G54+ДГБ!G54+'ГП №1'!G54+'ГП №3'!G54+'Стом.'!G54+Роддом!G54+УЗО!G54</f>
        <v>0</v>
      </c>
      <c r="H54" s="165">
        <f>'ГБ №1'!H54+БСМП!H54+ДГБ!H54+'ГП №1'!H54+'ГП №3'!H54+'Стом.'!H54+Роддом!H54+УЗО!H54</f>
        <v>0</v>
      </c>
      <c r="I54" s="165">
        <f>'ГБ №1'!I54+БСМП!I54+ДГБ!I54+'ГП №1'!I54+'ГП №3'!I54+'Стом.'!I54+Роддом!I54+УЗО!I54</f>
        <v>0</v>
      </c>
      <c r="J54" s="165">
        <f>'ГБ №1'!J54+БСМП!J54+ДГБ!J54+'ГП №1'!J54+'ГП №3'!J54+'Стом.'!J54+Роддом!J54+УЗО!J54</f>
        <v>0</v>
      </c>
    </row>
    <row r="55" spans="2:10" s="158" customFormat="1" ht="30" customHeight="1">
      <c r="B55" s="506" t="s">
        <v>953</v>
      </c>
      <c r="C55" s="507"/>
      <c r="D55" s="507"/>
      <c r="E55" s="507"/>
      <c r="F55" s="507"/>
      <c r="G55" s="507"/>
      <c r="H55" s="507"/>
      <c r="I55" s="507"/>
      <c r="J55" s="508"/>
    </row>
    <row r="56" spans="1:10" s="158" customFormat="1" ht="51">
      <c r="A56" s="163">
        <v>1</v>
      </c>
      <c r="B56" s="244" t="s">
        <v>953</v>
      </c>
      <c r="C56" s="166">
        <f>'ГБ №1'!C56+БСМП!C56+ДГБ!C56+'ГП №1'!C56+'ГП №3'!C56+'Стом.'!C56+Роддом!C56+УЗО!C56</f>
        <v>881900</v>
      </c>
      <c r="D56" s="166">
        <f>'ГБ №1'!D56+БСМП!D56+ДГБ!D56+'ГП №1'!D56+'ГП №3'!D56+'Стом.'!D56+Роддом!D56+УЗО!D56</f>
        <v>0</v>
      </c>
      <c r="E56" s="166">
        <f>'ГБ №1'!E56+БСМП!E56+ДГБ!E56+'ГП №1'!E56+'ГП №3'!E56+'Стом.'!E56+Роддом!E56+УЗО!E56</f>
        <v>0</v>
      </c>
      <c r="F56" s="166">
        <f>'ГБ №1'!F56+БСМП!F56+ДГБ!F56+'ГП №1'!F56+'ГП №3'!F56+'Стом.'!F56+Роддом!F56+УЗО!F56</f>
        <v>881900</v>
      </c>
      <c r="G56" s="166">
        <f>'ГБ №1'!G56+БСМП!G56+ДГБ!G56+'ГП №1'!G56+'ГП №3'!G56+'Стом.'!G56+Роддом!G56+УЗО!G56</f>
        <v>880613.24</v>
      </c>
      <c r="H56" s="166">
        <f>'ГБ №1'!H56+БСМП!H56+ДГБ!H56+'ГП №1'!H56+'ГП №3'!H56+'Стом.'!H56+Роддом!H56+УЗО!H56</f>
        <v>0</v>
      </c>
      <c r="I56" s="166">
        <f>'ГБ №1'!I56+БСМП!I56+ДГБ!I56+'ГП №1'!I56+'ГП №3'!I56+'Стом.'!I56+Роддом!I56+УЗО!I56</f>
        <v>0</v>
      </c>
      <c r="J56" s="166">
        <f>'ГБ №1'!J56+БСМП!J56+ДГБ!J56+'ГП №1'!J56+'ГП №3'!J56+'Стом.'!J56+Роддом!J56+УЗО!J56</f>
        <v>880613.24</v>
      </c>
    </row>
    <row r="57" spans="1:10" s="172" customFormat="1" ht="15">
      <c r="A57" s="198" t="s">
        <v>924</v>
      </c>
      <c r="B57" s="250" t="s">
        <v>988</v>
      </c>
      <c r="C57" s="167">
        <f>'ГБ №1'!C57+БСМП!C57+ДГБ!C57+'ГП №1'!C57+'ГП №3'!C57+'Стом.'!C57+Роддом!C57+УЗО!C57</f>
        <v>340300</v>
      </c>
      <c r="D57" s="167">
        <f>'ГБ №1'!D57+БСМП!D57+ДГБ!D57+'ГП №1'!D57+'ГП №3'!D57+'Стом.'!D57+Роддом!D57+УЗО!D57</f>
        <v>0</v>
      </c>
      <c r="E57" s="167">
        <f>'ГБ №1'!E57+БСМП!E57+ДГБ!E57+'ГП №1'!E57+'ГП №3'!E57+'Стом.'!E57+Роддом!E57+УЗО!E57</f>
        <v>0</v>
      </c>
      <c r="F57" s="167">
        <f>'ГБ №1'!F57+БСМП!F57+ДГБ!F57+'ГП №1'!F57+'ГП №3'!F57+'Стом.'!F57+Роддом!F57+УЗО!F57</f>
        <v>340300</v>
      </c>
      <c r="G57" s="167">
        <f>'ГБ №1'!G57+БСМП!G57+ДГБ!G57+'ГП №1'!G57+'ГП №3'!G57+'Стом.'!G57+Роддом!G57+УЗО!G57</f>
        <v>339475.24</v>
      </c>
      <c r="H57" s="167">
        <f>'ГБ №1'!H57+БСМП!H57+ДГБ!H57+'ГП №1'!H57+'ГП №3'!H57+'Стом.'!H57+Роддом!H57+УЗО!H57</f>
        <v>0</v>
      </c>
      <c r="I57" s="167">
        <f>'ГБ №1'!I57+БСМП!I57+ДГБ!I57+'ГП №1'!I57+'ГП №3'!I57+'Стом.'!I57+Роддом!I57+УЗО!I57</f>
        <v>0</v>
      </c>
      <c r="J57" s="167">
        <f>'ГБ №1'!J57+БСМП!J57+ДГБ!J57+'ГП №1'!J57+'ГП №3'!J57+'Стом.'!J57+Роддом!J57+УЗО!J57</f>
        <v>339475.24</v>
      </c>
    </row>
    <row r="58" spans="1:10" s="197" customFormat="1" ht="15">
      <c r="A58" s="187" t="s">
        <v>925</v>
      </c>
      <c r="B58" s="239" t="s">
        <v>968</v>
      </c>
      <c r="C58" s="195">
        <f>'ГБ №1'!C58+БСМП!C58+ДГБ!C58+'ГП №1'!C58+'ГП №3'!C58+'Стом.'!C58+Роддом!C58+УЗО!C58</f>
        <v>396000</v>
      </c>
      <c r="D58" s="195">
        <f>'ГБ №1'!D58+БСМП!D58+ДГБ!D58+'ГП №1'!D58+'ГП №3'!D58+'Стом.'!D58+Роддом!D58+УЗО!D58</f>
        <v>0</v>
      </c>
      <c r="E58" s="195">
        <f>'ГБ №1'!E58+БСМП!E58+ДГБ!E58+'ГП №1'!E58+'ГП №3'!E58+'Стом.'!E58+Роддом!E58+УЗО!E58</f>
        <v>0</v>
      </c>
      <c r="F58" s="195">
        <f>'ГБ №1'!F58+БСМП!F58+ДГБ!F58+'ГП №1'!F58+'ГП №3'!F58+'Стом.'!F58+Роддом!F58+УЗО!F58</f>
        <v>396000</v>
      </c>
      <c r="G58" s="195">
        <f>'ГБ №1'!G58+БСМП!G58+ДГБ!G58+'ГП №1'!G58+'ГП №3'!G58+'Стом.'!G58+Роддом!G58+УЗО!G58</f>
        <v>395723</v>
      </c>
      <c r="H58" s="195">
        <f>'ГБ №1'!H58+БСМП!H58+ДГБ!H58+'ГП №1'!H58+'ГП №3'!H58+'Стом.'!H58+Роддом!H58+УЗО!H58</f>
        <v>0</v>
      </c>
      <c r="I58" s="195">
        <f>'ГБ №1'!I58+БСМП!I58+ДГБ!I58+'ГП №1'!I58+'ГП №3'!I58+'Стом.'!I58+Роддом!I58+УЗО!I58</f>
        <v>0</v>
      </c>
      <c r="J58" s="195">
        <f>'ГБ №1'!J58+БСМП!J58+ДГБ!J58+'ГП №1'!J58+'ГП №3'!J58+'Стом.'!J58+Роддом!J58+УЗО!J58</f>
        <v>395723</v>
      </c>
    </row>
    <row r="59" spans="1:10" s="172" customFormat="1" ht="15">
      <c r="A59" s="198" t="s">
        <v>927</v>
      </c>
      <c r="B59" s="250" t="s">
        <v>991</v>
      </c>
      <c r="C59" s="167">
        <f>'ГБ №1'!C59+БСМП!C59+ДГБ!C59+'ГП №1'!C59+'ГП №3'!C59+'Стом.'!C59+Роддом!C59+УЗО!C59</f>
        <v>49100</v>
      </c>
      <c r="D59" s="167">
        <f>'ГБ №1'!D59+БСМП!D59+ДГБ!D59+'ГП №1'!D59+'ГП №3'!D59+'Стом.'!D59+Роддом!D59+УЗО!D59</f>
        <v>0</v>
      </c>
      <c r="E59" s="167">
        <f>'ГБ №1'!E59+БСМП!E59+ДГБ!E59+'ГП №1'!E59+'ГП №3'!E59+'Стом.'!E59+Роддом!E59+УЗО!E59</f>
        <v>0</v>
      </c>
      <c r="F59" s="167">
        <f>'ГБ №1'!F59+БСМП!F59+ДГБ!F59+'ГП №1'!F59+'ГП №3'!F59+'Стом.'!F59+Роддом!F59+УЗО!F59</f>
        <v>49100</v>
      </c>
      <c r="G59" s="167">
        <f>'ГБ №1'!G59+БСМП!G59+ДГБ!G59+'ГП №1'!G59+'ГП №3'!G59+'Стом.'!G59+Роддом!G59+УЗО!G59</f>
        <v>49006</v>
      </c>
      <c r="H59" s="167">
        <f>'ГБ №1'!H59+БСМП!H59+ДГБ!H59+'ГП №1'!H59+'ГП №3'!H59+'Стом.'!H59+Роддом!H59+УЗО!H59</f>
        <v>0</v>
      </c>
      <c r="I59" s="167">
        <f>'ГБ №1'!I59+БСМП!I59+ДГБ!I59+'ГП №1'!I59+'ГП №3'!I59+'Стом.'!I59+Роддом!I59+УЗО!I59</f>
        <v>0</v>
      </c>
      <c r="J59" s="167">
        <f>'ГБ №1'!J59+БСМП!J59+ДГБ!J59+'ГП №1'!J59+'ГП №3'!J59+'Стом.'!J59+Роддом!J59+УЗО!J59</f>
        <v>49006</v>
      </c>
    </row>
    <row r="60" spans="1:10" s="172" customFormat="1" ht="15">
      <c r="A60" s="198" t="s">
        <v>928</v>
      </c>
      <c r="B60" s="250" t="s">
        <v>995</v>
      </c>
      <c r="C60" s="167">
        <f>'ГБ №1'!C60+БСМП!C60+ДГБ!C60+'ГП №1'!C60+'ГП №3'!C60+'Стом.'!C60+Роддом!C60+УЗО!C60</f>
        <v>96500</v>
      </c>
      <c r="D60" s="167">
        <f>'ГБ №1'!D60+БСМП!D60+ДГБ!D60+'ГП №1'!D60+'ГП №3'!D60+'Стом.'!D60+Роддом!D60+УЗО!D60</f>
        <v>0</v>
      </c>
      <c r="E60" s="167">
        <f>'ГБ №1'!E60+БСМП!E60+ДГБ!E60+'ГП №1'!E60+'ГП №3'!E60+'Стом.'!E60+Роддом!E60+УЗО!E60</f>
        <v>0</v>
      </c>
      <c r="F60" s="167">
        <f>'ГБ №1'!F60+БСМП!F60+ДГБ!F60+'ГП №1'!F60+'ГП №3'!F60+'Стом.'!F60+Роддом!F60+УЗО!F60</f>
        <v>96500</v>
      </c>
      <c r="G60" s="167">
        <f>'ГБ №1'!G60+БСМП!G60+ДГБ!G60+'ГП №1'!G60+'ГП №3'!G60+'Стом.'!G60+Роддом!G60+УЗО!G60</f>
        <v>96409</v>
      </c>
      <c r="H60" s="167">
        <f>'ГБ №1'!H60+БСМП!H60+ДГБ!H60+'ГП №1'!H60+'ГП №3'!H60+'Стом.'!H60+Роддом!H60+УЗО!H60</f>
        <v>0</v>
      </c>
      <c r="I60" s="167">
        <f>'ГБ №1'!I60+БСМП!I60+ДГБ!I60+'ГП №1'!I60+'ГП №3'!I60+'Стом.'!I60+Роддом!I60+УЗО!I60</f>
        <v>0</v>
      </c>
      <c r="J60" s="167">
        <f>'ГБ №1'!J60+БСМП!J60+ДГБ!J60+'ГП №1'!J60+'ГП №3'!J60+'Стом.'!J60+Роддом!J60+УЗО!J60</f>
        <v>96409</v>
      </c>
    </row>
    <row r="61" spans="1:10" s="229" customFormat="1" ht="15">
      <c r="A61" s="198" t="s">
        <v>1042</v>
      </c>
      <c r="B61" s="250" t="s">
        <v>992</v>
      </c>
      <c r="C61" s="167">
        <f>'ГБ №1'!C61+БСМП!C61+ДГБ!C61+'ГП №1'!C61+'ГП №3'!C61+'Стом.'!C61+Роддом!C61+УЗО!C61</f>
        <v>96500</v>
      </c>
      <c r="D61" s="167">
        <f>'ГБ №1'!D61+БСМП!D61+ДГБ!D61+'ГП №1'!D61+'ГП №3'!D61+'Стом.'!D61+Роддом!D61+УЗО!D61</f>
        <v>0</v>
      </c>
      <c r="E61" s="167">
        <f>'ГБ №1'!E61+БСМП!E61+ДГБ!E61+'ГП №1'!E61+'ГП №3'!E61+'Стом.'!E61+Роддом!E61+УЗО!E61</f>
        <v>0</v>
      </c>
      <c r="F61" s="167">
        <f>'ГБ №1'!F61+БСМП!F61+ДГБ!F61+'ГП №1'!F61+'ГП №3'!F61+'Стом.'!F61+Роддом!F61+УЗО!F61</f>
        <v>96500</v>
      </c>
      <c r="G61" s="167">
        <f>'ГБ №1'!G61+БСМП!G61+ДГБ!G61+'ГП №1'!G61+'ГП №3'!G61+'Стом.'!G61+Роддом!G61+УЗО!G61</f>
        <v>96409</v>
      </c>
      <c r="H61" s="167">
        <f>'ГБ №1'!H61+БСМП!H61+ДГБ!H61+'ГП №1'!H61+'ГП №3'!H61+'Стом.'!H61+Роддом!H61+УЗО!H61</f>
        <v>0</v>
      </c>
      <c r="I61" s="167">
        <f>'ГБ №1'!I61+БСМП!I61+ДГБ!I61+'ГП №1'!I61+'ГП №3'!I61+'Стом.'!I61+Роддом!I61+УЗО!I61</f>
        <v>0</v>
      </c>
      <c r="J61" s="167">
        <f>'ГБ №1'!J61+БСМП!J61+ДГБ!J61+'ГП №1'!J61+'ГП №3'!J61+'Стом.'!J61+Роддом!J61+УЗО!J61</f>
        <v>96409</v>
      </c>
    </row>
    <row r="62" spans="1:10" s="197" customFormat="1" ht="15">
      <c r="A62" s="187" t="s">
        <v>1043</v>
      </c>
      <c r="B62" s="239" t="s">
        <v>968</v>
      </c>
      <c r="C62" s="195">
        <f>'ГБ №1'!C62+БСМП!C62+ДГБ!C62+'ГП №1'!C62+'ГП №3'!C62+'Стом.'!C62+Роддом!C62+УЗО!C62</f>
        <v>0</v>
      </c>
      <c r="D62" s="195">
        <f>'ГБ №1'!D62+БСМП!D62+ДГБ!D62+'ГП №1'!D62+'ГП №3'!D62+'Стом.'!D62+Роддом!D62+УЗО!D62</f>
        <v>0</v>
      </c>
      <c r="E62" s="195">
        <f>'ГБ №1'!E62+БСМП!E62+ДГБ!E62+'ГП №1'!E62+'ГП №3'!E62+'Стом.'!E62+Роддом!E62+УЗО!E62</f>
        <v>0</v>
      </c>
      <c r="F62" s="195">
        <f>'ГБ №1'!F62+БСМП!F62+ДГБ!F62+'ГП №1'!F62+'ГП №3'!F62+'Стом.'!F62+Роддом!F62+УЗО!F62</f>
        <v>0</v>
      </c>
      <c r="G62" s="195">
        <f>'ГБ №1'!G62+БСМП!G62+ДГБ!G62+'ГП №1'!G62+'ГП №3'!G62+'Стом.'!G62+Роддом!G62+УЗО!G62</f>
        <v>0</v>
      </c>
      <c r="H62" s="195">
        <f>'ГБ №1'!H62+БСМП!H62+ДГБ!H62+'ГП №1'!H62+'ГП №3'!H62+'Стом.'!H62+Роддом!H62+УЗО!H62</f>
        <v>0</v>
      </c>
      <c r="I62" s="195">
        <f>'ГБ №1'!I62+БСМП!I62+ДГБ!I62+'ГП №1'!I62+'ГП №3'!I62+'Стом.'!I62+Роддом!I62+УЗО!I62</f>
        <v>0</v>
      </c>
      <c r="J62" s="195">
        <f>'ГБ №1'!J62+БСМП!J62+ДГБ!J62+'ГП №1'!J62+'ГП №3'!J62+'Стом.'!J62+Роддом!J62+УЗО!J62</f>
        <v>0</v>
      </c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24" customHeight="1">
      <c r="A64" s="187"/>
      <c r="B64" s="338" t="s">
        <v>1048</v>
      </c>
      <c r="C64" s="166">
        <f>'ГБ №1'!C64+БСМП!C64+ДГБ!C64+'ГП №1'!C64+'ГП №3'!C64+'Стом.'!C64+Роддом!C64+УЗО!C64</f>
        <v>430838000</v>
      </c>
      <c r="D64" s="166">
        <f>'ГБ №1'!D64+БСМП!D64+ДГБ!D64+'ГП №1'!D64+'ГП №3'!D64+'Стом.'!D64+Роддом!D64+УЗО!D64</f>
        <v>0</v>
      </c>
      <c r="E64" s="166">
        <f>'ГБ №1'!E64+БСМП!E64+ДГБ!E64+'ГП №1'!E64+'ГП №3'!E64+'Стом.'!E64+Роддом!E64+УЗО!E64</f>
        <v>386567600</v>
      </c>
      <c r="F64" s="166">
        <f>'ГБ №1'!F64+БСМП!F64+ДГБ!F64+'ГП №1'!F64+'ГП №3'!F64+'Стом.'!F64+Роддом!F64+УЗО!F64</f>
        <v>44270400</v>
      </c>
      <c r="G64" s="166">
        <f>'ГБ №1'!G64+БСМП!G64+ДГБ!G64+'ГП №1'!G64+'ГП №3'!G64+'Стом.'!G64+Роддом!G64+УЗО!G64</f>
        <v>232746100.07</v>
      </c>
      <c r="H64" s="166">
        <f>'ГБ №1'!H64+БСМП!H64+ДГБ!H64+'ГП №1'!H64+'ГП №3'!H64+'Стом.'!H64+Роддом!H64+УЗО!H64</f>
        <v>0</v>
      </c>
      <c r="I64" s="166">
        <f>'ГБ №1'!I64+БСМП!I64+ДГБ!I64+'ГП №1'!I64+'ГП №3'!I64+'Стом.'!I64+Роддом!I64+УЗО!I64</f>
        <v>188593468.08</v>
      </c>
      <c r="J64" s="166">
        <f>'ГБ №1'!J64+БСМП!J64+ДГБ!J64+'ГП №1'!J64+'ГП №3'!J64+'Стом.'!J64+Роддом!J64+УЗО!J64</f>
        <v>44152631.99</v>
      </c>
    </row>
    <row r="65" spans="1:10" s="158" customFormat="1" ht="30" customHeight="1">
      <c r="A65" s="187"/>
      <c r="B65" s="331" t="s">
        <v>1016</v>
      </c>
      <c r="C65" s="166"/>
      <c r="D65" s="166"/>
      <c r="E65" s="166"/>
      <c r="F65" s="166"/>
      <c r="G65" s="166"/>
      <c r="H65" s="166"/>
      <c r="I65" s="166"/>
      <c r="J65" s="166"/>
    </row>
    <row r="66" spans="1:10" s="158" customFormat="1" ht="15">
      <c r="A66" s="163"/>
      <c r="B66" s="332" t="s">
        <v>1011</v>
      </c>
      <c r="C66" s="166">
        <f>'ГБ №1'!C66+БСМП!C66+ДГБ!C66+'ГП №1'!C66+'ГП №3'!C66+'Стом.'!C66+Роддом!C66+УЗО!C66</f>
        <v>87947700</v>
      </c>
      <c r="D66" s="166">
        <f>'ГБ №1'!D66+БСМП!D66+ДГБ!D66+'ГП №1'!D66+'ГП №3'!D66+'Стом.'!D66+Роддом!D66+УЗО!D66</f>
        <v>0</v>
      </c>
      <c r="E66" s="166">
        <f>'ГБ №1'!E66+БСМП!E66+ДГБ!E66+'ГП №1'!E66+'ГП №3'!E66+'Стом.'!E66+Роддом!E66+УЗО!E66</f>
        <v>58551600</v>
      </c>
      <c r="F66" s="166">
        <f>'ГБ №1'!F66+БСМП!F66+ДГБ!F66+'ГП №1'!F66+'ГП №3'!F66+'Стом.'!F66+Роддом!F66+УЗО!F66</f>
        <v>29396100</v>
      </c>
      <c r="G66" s="166">
        <f>'ГБ №1'!G66+БСМП!G66+ДГБ!G66+'ГП №1'!G66+'ГП №3'!G66+'Стом.'!G66+Роддом!G66+УЗО!G66</f>
        <v>82897328.94</v>
      </c>
      <c r="H66" s="166">
        <f>'ГБ №1'!H66+БСМП!H66+ДГБ!H66+'ГП №1'!H66+'ГП №3'!H66+'Стом.'!H66+Роддом!H66+УЗО!H66</f>
        <v>0</v>
      </c>
      <c r="I66" s="166">
        <f>'ГБ №1'!I66+БСМП!I66+ДГБ!I66+'ГП №1'!I66+'ГП №3'!I66+'Стом.'!I66+Роддом!I66+УЗО!I66</f>
        <v>53501357.31</v>
      </c>
      <c r="J66" s="166">
        <f>'ГБ №1'!J66+БСМП!J66+ДГБ!J66+'ГП №1'!J66+'ГП №3'!J66+'Стом.'!J66+Роддом!J66+УЗО!J66</f>
        <v>29395971.630000003</v>
      </c>
    </row>
    <row r="67" spans="1:10" s="172" customFormat="1" ht="15">
      <c r="A67" s="327">
        <v>1</v>
      </c>
      <c r="B67" s="238" t="s">
        <v>946</v>
      </c>
      <c r="C67" s="167">
        <f>'ГБ №1'!C67+БСМП!C67+ДГБ!C67+'ГП №1'!C67+'ГП №3'!C67+'Стом.'!C67+Роддом!C67+УЗО!C67</f>
        <v>39779700</v>
      </c>
      <c r="D67" s="167">
        <f>'ГБ №1'!D67+БСМП!D67+ДГБ!D67+'ГП №1'!D67+'ГП №3'!D67+'Стом.'!D67+Роддом!D67+УЗО!D67</f>
        <v>0</v>
      </c>
      <c r="E67" s="167">
        <f>'ГБ №1'!E67+БСМП!E67+ДГБ!E67+'ГП №1'!E67+'ГП №3'!E67+'Стом.'!E67+Роддом!E67+УЗО!E67</f>
        <v>19290700</v>
      </c>
      <c r="F67" s="167">
        <f>'ГБ №1'!F67+БСМП!F67+ДГБ!F67+'ГП №1'!F67+'ГП №3'!F67+'Стом.'!F67+Роддом!F67+УЗО!F67</f>
        <v>20489000</v>
      </c>
      <c r="G67" s="167">
        <f>'ГБ №1'!G67+БСМП!G67+ДГБ!G67+'ГП №1'!G67+'ГП №3'!G67+'Стом.'!G67+Роддом!G67+УЗО!G67</f>
        <v>39145093.74</v>
      </c>
      <c r="H67" s="167">
        <f>'ГБ №1'!H67+БСМП!H67+ДГБ!H67+'ГП №1'!H67+'ГП №3'!H67+'Стом.'!H67+Роддом!H67+УЗО!H67</f>
        <v>0</v>
      </c>
      <c r="I67" s="167">
        <f>'ГБ №1'!I67+БСМП!I67+ДГБ!I67+'ГП №1'!I67+'ГП №3'!I67+'Стом.'!I67+Роддом!I67+УЗО!I67</f>
        <v>18656133.51</v>
      </c>
      <c r="J67" s="167">
        <f>'ГБ №1'!J67+БСМП!J67+ДГБ!J67+'ГП №1'!J67+'ГП №3'!J67+'Стом.'!J67+Роддом!J67+УЗО!J67</f>
        <v>20488960.23</v>
      </c>
    </row>
    <row r="68" spans="1:10" s="172" customFormat="1" ht="15">
      <c r="A68" s="327">
        <v>2</v>
      </c>
      <c r="B68" s="238" t="s">
        <v>948</v>
      </c>
      <c r="C68" s="167">
        <f>'ГБ №1'!C68+БСМП!C68+ДГБ!C68+'ГП №1'!C68+'ГП №3'!C68+'Стом.'!C68+Роддом!C68+УЗО!C68</f>
        <v>44000100</v>
      </c>
      <c r="D68" s="167">
        <f>'ГБ №1'!D68+БСМП!D68+ДГБ!D68+'ГП №1'!D68+'ГП №3'!D68+'Стом.'!D68+Роддом!D68+УЗО!D68</f>
        <v>0</v>
      </c>
      <c r="E68" s="167">
        <f>'ГБ №1'!E68+БСМП!E68+ДГБ!E68+'ГП №1'!E68+'ГП №3'!E68+'Стом.'!E68+Роддом!E68+УЗО!E68</f>
        <v>35093000</v>
      </c>
      <c r="F68" s="167">
        <f>'ГБ №1'!F68+БСМП!F68+ДГБ!F68+'ГП №1'!F68+'ГП №3'!F68+'Стом.'!F68+Роддом!F68+УЗО!F68</f>
        <v>8907100</v>
      </c>
      <c r="G68" s="167">
        <f>'ГБ №1'!G68+БСМП!G68+ДГБ!G68+'ГП №1'!G68+'ГП №3'!G68+'Стом.'!G68+Роддом!G68+УЗО!G68</f>
        <v>40749168.4</v>
      </c>
      <c r="H68" s="167">
        <f>'ГБ №1'!H68+БСМП!H68+ДГБ!H68+'ГП №1'!H68+'ГП №3'!H68+'Стом.'!H68+Роддом!H68+УЗО!H68</f>
        <v>0</v>
      </c>
      <c r="I68" s="167">
        <f>'ГБ №1'!I68+БСМП!I68+ДГБ!I68+'ГП №1'!I68+'ГП №3'!I68+'Стом.'!I68+Роддом!I68+УЗО!I68</f>
        <v>31842157</v>
      </c>
      <c r="J68" s="167">
        <f>'ГБ №1'!J68+БСМП!J68+ДГБ!J68+'ГП №1'!J68+'ГП №3'!J68+'Стом.'!J68+Роддом!J68+УЗО!J68</f>
        <v>8907011.4</v>
      </c>
    </row>
    <row r="69" spans="1:10" s="172" customFormat="1" ht="15">
      <c r="A69" s="407">
        <v>3</v>
      </c>
      <c r="B69" s="238" t="s">
        <v>1021</v>
      </c>
      <c r="C69" s="167">
        <f>'ГБ №1'!C69+БСМП!C69+ДГБ!C69+'ГП №1'!C69+'ГП №3'!C69+'Стом.'!C69+Роддом!C69+УЗО!C69</f>
        <v>4167900</v>
      </c>
      <c r="D69" s="167">
        <f>'ГБ №1'!D69+БСМП!D69+ДГБ!D69+'ГП №1'!D69+'ГП №3'!D69+'Стом.'!D69+Роддом!D69+УЗО!D69</f>
        <v>0</v>
      </c>
      <c r="E69" s="167">
        <f>'ГБ №1'!E69+БСМП!E69+ДГБ!E69+'ГП №1'!E69+'ГП №3'!E69+'Стом.'!E69+Роддом!E69+УЗО!E69</f>
        <v>4167900</v>
      </c>
      <c r="F69" s="167">
        <f>'ГБ №1'!F69+БСМП!F69+ДГБ!F69+'ГП №1'!F69+'ГП №3'!F69+'Стом.'!F69+Роддом!F69+УЗО!F69</f>
        <v>0</v>
      </c>
      <c r="G69" s="167">
        <f>'ГБ №1'!G69+БСМП!G69+ДГБ!G69+'ГП №1'!G69+'ГП №3'!G69+'Стом.'!G69+Роддом!G69+УЗО!G69</f>
        <v>3003066.8</v>
      </c>
      <c r="H69" s="167">
        <f>'ГБ №1'!H69+БСМП!H69+ДГБ!H69+'ГП №1'!H69+'ГП №3'!H69+'Стом.'!H69+Роддом!H69+УЗО!H69</f>
        <v>0</v>
      </c>
      <c r="I69" s="167">
        <f>'ГБ №1'!I69+БСМП!I69+ДГБ!I69+'ГП №1'!I69+'ГП №3'!I69+'Стом.'!I69+Роддом!I69+УЗО!I69</f>
        <v>3003066.8</v>
      </c>
      <c r="J69" s="167">
        <f>'ГБ №1'!J69+БСМП!J69+ДГБ!J69+'ГП №1'!J69+'ГП №3'!J69+'Стом.'!J69+Роддом!J69+УЗО!J69</f>
        <v>0</v>
      </c>
    </row>
    <row r="70" spans="1:10" s="158" customFormat="1" ht="15">
      <c r="A70" s="163"/>
      <c r="B70" s="332" t="s">
        <v>1012</v>
      </c>
      <c r="C70" s="166">
        <f>'ГБ №1'!C70+БСМП!C70+ДГБ!C70+'ГП №1'!C70+'ГП №3'!C70+'Стом.'!C70+Роддом!C70+УЗО!C70</f>
        <v>2379400</v>
      </c>
      <c r="D70" s="166">
        <f>'ГБ №1'!D70+БСМП!D70+ДГБ!D70+'ГП №1'!D70+'ГП №3'!D70+'Стом.'!D70+Роддом!D70+УЗО!D70</f>
        <v>0</v>
      </c>
      <c r="E70" s="166">
        <f>'ГБ №1'!E70+БСМП!E70+ДГБ!E70+'ГП №1'!E70+'ГП №3'!E70+'Стом.'!E70+Роддом!E70+УЗО!E70</f>
        <v>0</v>
      </c>
      <c r="F70" s="166">
        <f>'ГБ №1'!F70+БСМП!F70+ДГБ!F70+'ГП №1'!F70+'ГП №3'!F70+'Стом.'!F70+Роддом!F70+УЗО!F70</f>
        <v>2379400</v>
      </c>
      <c r="G70" s="166">
        <f>'ГБ №1'!G70+БСМП!G70+ДГБ!G70+'ГП №1'!G70+'ГП №3'!G70+'Стом.'!G70+Роддом!G70+УЗО!G70</f>
        <v>2379237.68</v>
      </c>
      <c r="H70" s="166">
        <f>'ГБ №1'!H70+БСМП!H70+ДГБ!H70+'ГП №1'!H70+'ГП №3'!H70+'Стом.'!H70+Роддом!H70+УЗО!H70</f>
        <v>0</v>
      </c>
      <c r="I70" s="166">
        <f>'ГБ №1'!I70+БСМП!I70+ДГБ!I70+'ГП №1'!I70+'ГП №3'!I70+'Стом.'!I70+Роддом!I70+УЗО!I70</f>
        <v>0</v>
      </c>
      <c r="J70" s="166">
        <f>'ГБ №1'!J70+БСМП!J70+ДГБ!J70+'ГП №1'!J70+'ГП №3'!J70+'Стом.'!J70+Роддом!J70+УЗО!J70</f>
        <v>2379237.68</v>
      </c>
    </row>
    <row r="71" spans="1:10" s="229" customFormat="1" ht="15">
      <c r="A71" s="227">
        <v>1</v>
      </c>
      <c r="B71" s="252" t="s">
        <v>946</v>
      </c>
      <c r="C71" s="167">
        <f>'ГБ №1'!C71+БСМП!C71+ДГБ!C71+'ГП №1'!C71+'ГП №3'!C71+'Стом.'!C71+Роддом!C71+УЗО!C71</f>
        <v>998300</v>
      </c>
      <c r="D71" s="167">
        <f>'ГБ №1'!D71+БСМП!D71+ДГБ!D71+'ГП №1'!D71+'ГП №3'!D71+'Стом.'!D71+Роддом!D71+УЗО!D71</f>
        <v>0</v>
      </c>
      <c r="E71" s="167">
        <f>'ГБ №1'!E71+БСМП!E71+ДГБ!E71+'ГП №1'!E71+'ГП №3'!E71+'Стом.'!E71+Роддом!E71+УЗО!E71</f>
        <v>0</v>
      </c>
      <c r="F71" s="167">
        <f>'ГБ №1'!F71+БСМП!F71+ДГБ!F71+'ГП №1'!F71+'ГП №3'!F71+'Стом.'!F71+Роддом!F71+УЗО!F71</f>
        <v>998300</v>
      </c>
      <c r="G71" s="167">
        <f>'ГБ №1'!G71+БСМП!G71+ДГБ!G71+'ГП №1'!G71+'ГП №3'!G71+'Стом.'!G71+Роддом!G71+УЗО!G71</f>
        <v>998239.68</v>
      </c>
      <c r="H71" s="167">
        <f>'ГБ №1'!H71+БСМП!H71+ДГБ!H71+'ГП №1'!H71+'ГП №3'!H71+'Стом.'!H71+Роддом!H71+УЗО!H71</f>
        <v>0</v>
      </c>
      <c r="I71" s="167">
        <f>'ГБ №1'!I71+БСМП!I71+ДГБ!I71+'ГП №1'!I71+'ГП №3'!I71+'Стом.'!I71+Роддом!I71+УЗО!I71</f>
        <v>0</v>
      </c>
      <c r="J71" s="167">
        <f>'ГБ №1'!J71+БСМП!J71+ДГБ!J71+'ГП №1'!J71+'ГП №3'!J71+'Стом.'!J71+Роддом!J71+УЗО!J71</f>
        <v>998239.68</v>
      </c>
    </row>
    <row r="72" spans="1:10" s="229" customFormat="1" ht="15">
      <c r="A72" s="227">
        <v>2</v>
      </c>
      <c r="B72" s="252" t="s">
        <v>948</v>
      </c>
      <c r="C72" s="167">
        <f>'ГБ №1'!C72+БСМП!C72+ДГБ!C72+'ГП №1'!C72+'ГП №3'!C72+'Стом.'!C72+Роддом!C72+УЗО!C72</f>
        <v>1381100</v>
      </c>
      <c r="D72" s="167">
        <f>'ГБ №1'!D72+БСМП!D72+ДГБ!D72+'ГП №1'!D72+'ГП №3'!D72+'Стом.'!D72+Роддом!D72+УЗО!D72</f>
        <v>0</v>
      </c>
      <c r="E72" s="167">
        <f>'ГБ №1'!E72+БСМП!E72+ДГБ!E72+'ГП №1'!E72+'ГП №3'!E72+'Стом.'!E72+Роддом!E72+УЗО!E72</f>
        <v>0</v>
      </c>
      <c r="F72" s="167">
        <f>'ГБ №1'!F72+БСМП!F72+ДГБ!F72+'ГП №1'!F72+'ГП №3'!F72+'Стом.'!F72+Роддом!F72+УЗО!F72</f>
        <v>1381100</v>
      </c>
      <c r="G72" s="167">
        <f>'ГБ №1'!G72+БСМП!G72+ДГБ!G72+'ГП №1'!G72+'ГП №3'!G72+'Стом.'!G72+Роддом!G72+УЗО!G72</f>
        <v>1380998</v>
      </c>
      <c r="H72" s="167">
        <f>'ГБ №1'!H72+БСМП!H72+ДГБ!H72+'ГП №1'!H72+'ГП №3'!H72+'Стом.'!H72+Роддом!H72+УЗО!H72</f>
        <v>0</v>
      </c>
      <c r="I72" s="167">
        <f>'ГБ №1'!I72+БСМП!I72+ДГБ!I72+'ГП №1'!I72+'ГП №3'!I72+'Стом.'!I72+Роддом!I72+УЗО!I72</f>
        <v>0</v>
      </c>
      <c r="J72" s="167">
        <f>'ГБ №1'!J72+БСМП!J72+ДГБ!J72+'ГП №1'!J72+'ГП №3'!J72+'Стом.'!J72+Роддом!J72+УЗО!J72</f>
        <v>1380998</v>
      </c>
    </row>
    <row r="73" spans="1:10" s="201" customFormat="1" ht="25.5">
      <c r="A73" s="226"/>
      <c r="B73" s="253" t="s">
        <v>1013</v>
      </c>
      <c r="C73" s="166">
        <f>'ГБ №1'!C73+БСМП!C73+ДГБ!C73+'ГП №1'!C73+'ГП №3'!C73+'Стом.'!C73+Роддом!C73+УЗО!C73</f>
        <v>8030100</v>
      </c>
      <c r="D73" s="166">
        <f>'ГБ №1'!D73+БСМП!D73+ДГБ!D73+'ГП №1'!D73+'ГП №3'!D73+'Стом.'!D73+Роддом!D73+УЗО!D73</f>
        <v>0</v>
      </c>
      <c r="E73" s="166">
        <f>'ГБ №1'!E73+БСМП!E73+ДГБ!E73+'ГП №1'!E73+'ГП №3'!E73+'Стом.'!E73+Роддом!E73+УЗО!E73</f>
        <v>0</v>
      </c>
      <c r="F73" s="166">
        <f>'ГБ №1'!F73+БСМП!F73+ДГБ!F73+'ГП №1'!F73+'ГП №3'!F73+'Стом.'!F73+Роддом!F73+УЗО!F73</f>
        <v>8030100</v>
      </c>
      <c r="G73" s="166">
        <f>'ГБ №1'!G73+БСМП!G73+ДГБ!G73+'ГП №1'!G73+'ГП №3'!G73+'Стом.'!G73+Роддом!G73+УЗО!G73</f>
        <v>7926347.829999999</v>
      </c>
      <c r="H73" s="166">
        <f>'ГБ №1'!H73+БСМП!H73+ДГБ!H73+'ГП №1'!H73+'ГП №3'!H73+'Стом.'!H73+Роддом!H73+УЗО!H73</f>
        <v>0</v>
      </c>
      <c r="I73" s="166">
        <f>'ГБ №1'!I73+БСМП!I73+ДГБ!I73+'ГП №1'!I73+'ГП №3'!I73+'Стом.'!I73+Роддом!I73+УЗО!I73</f>
        <v>0</v>
      </c>
      <c r="J73" s="166">
        <f>'ГБ №1'!J73+БСМП!J73+ДГБ!J73+'ГП №1'!J73+'ГП №3'!J73+'Стом.'!J73+Роддом!J73+УЗО!J73</f>
        <v>7926347.829999999</v>
      </c>
    </row>
    <row r="74" spans="1:10" s="229" customFormat="1" ht="15">
      <c r="A74" s="227">
        <v>1</v>
      </c>
      <c r="B74" s="252" t="s">
        <v>999</v>
      </c>
      <c r="C74" s="167">
        <f>'ГБ №1'!C74+БСМП!C74+ДГБ!C74+'ГП №1'!C74+'ГП №3'!C74+'Стом.'!C74+Роддом!C74+УЗО!C74</f>
        <v>4092500</v>
      </c>
      <c r="D74" s="167">
        <f>'ГБ №1'!D74+БСМП!D74+ДГБ!D74+'ГП №1'!D74+'ГП №3'!D74+'Стом.'!D74+Роддом!D74+УЗО!D74</f>
        <v>0</v>
      </c>
      <c r="E74" s="167">
        <f>'ГБ №1'!E74+БСМП!E74+ДГБ!E74+'ГП №1'!E74+'ГП №3'!E74+'Стом.'!E74+Роддом!E74+УЗО!E74</f>
        <v>0</v>
      </c>
      <c r="F74" s="167">
        <f>'ГБ №1'!F74+БСМП!F74+ДГБ!F74+'ГП №1'!F74+'ГП №3'!F74+'Стом.'!F74+Роддом!F74+УЗО!F74</f>
        <v>4092500</v>
      </c>
      <c r="G74" s="167">
        <f>'ГБ №1'!G74+БСМП!G74+ДГБ!G74+'ГП №1'!G74+'ГП №3'!G74+'Стом.'!G74+Роддом!G74+УЗО!G74</f>
        <v>3990255.07</v>
      </c>
      <c r="H74" s="167">
        <f>'ГБ №1'!H74+БСМП!H74+ДГБ!H74+'ГП №1'!H74+'ГП №3'!H74+'Стом.'!H74+Роддом!H74+УЗО!H74</f>
        <v>0</v>
      </c>
      <c r="I74" s="167">
        <f>'ГБ №1'!I74+БСМП!I74+ДГБ!I74+'ГП №1'!I74+'ГП №3'!I74+'Стом.'!I74+Роддом!I74+УЗО!I74</f>
        <v>0</v>
      </c>
      <c r="J74" s="167">
        <f>'ГБ №1'!J74+БСМП!J74+ДГБ!J74+'ГП №1'!J74+'ГП №3'!J74+'Стом.'!J74+Роддом!J74+УЗО!J74</f>
        <v>3990255.07</v>
      </c>
    </row>
    <row r="75" spans="1:10" s="229" customFormat="1" ht="15">
      <c r="A75" s="227"/>
      <c r="B75" s="251" t="s">
        <v>997</v>
      </c>
      <c r="C75" s="167">
        <f>'ГБ №1'!C75+БСМП!C75+ДГБ!C75+'ГП №1'!C75+'ГП №3'!C75+'Стом.'!C75+Роддом!C75+УЗО!C75</f>
        <v>339800</v>
      </c>
      <c r="D75" s="167">
        <f>'ГБ №1'!D75+БСМП!D75+ДГБ!D75+'ГП №1'!D75+'ГП №3'!D75+'Стом.'!D75+Роддом!D75+УЗО!D75</f>
        <v>0</v>
      </c>
      <c r="E75" s="167">
        <f>'ГБ №1'!E75+БСМП!E75+ДГБ!E75+'ГП №1'!E75+'ГП №3'!E75+'Стом.'!E75+Роддом!E75+УЗО!E75</f>
        <v>0</v>
      </c>
      <c r="F75" s="167">
        <f>'ГБ №1'!F75+БСМП!F75+ДГБ!F75+'ГП №1'!F75+'ГП №3'!F75+'Стом.'!F75+Роддом!F75+УЗО!F75</f>
        <v>339800</v>
      </c>
      <c r="G75" s="167">
        <f>'ГБ №1'!G75+БСМП!G75+ДГБ!G75+'ГП №1'!G75+'ГП №3'!G75+'Стом.'!G75+Роддом!G75+УЗО!G75</f>
        <v>339715</v>
      </c>
      <c r="H75" s="167">
        <f>'ГБ №1'!H75+БСМП!H75+ДГБ!H75+'ГП №1'!H75+'ГП №3'!H75+'Стом.'!H75+Роддом!H75+УЗО!H75</f>
        <v>0</v>
      </c>
      <c r="I75" s="167">
        <f>'ГБ №1'!I75+БСМП!I75+ДГБ!I75+'ГП №1'!I75+'ГП №3'!I75+'Стом.'!I75+Роддом!I75+УЗО!I75</f>
        <v>0</v>
      </c>
      <c r="J75" s="167">
        <f>'ГБ №1'!J75+БСМП!J75+ДГБ!J75+'ГП №1'!J75+'ГП №3'!J75+'Стом.'!J75+Роддом!J75+УЗО!J75</f>
        <v>339715</v>
      </c>
    </row>
    <row r="76" spans="1:10" s="229" customFormat="1" ht="15">
      <c r="A76" s="227"/>
      <c r="B76" s="251" t="s">
        <v>998</v>
      </c>
      <c r="C76" s="167">
        <f>'ГБ №1'!C76+БСМП!C76+ДГБ!C76+'ГП №1'!C76+'ГП №3'!C76+'Стом.'!C76+Роддом!C76+УЗО!C76</f>
        <v>3129400</v>
      </c>
      <c r="D76" s="167">
        <f>'ГБ №1'!D76+БСМП!D76+ДГБ!D76+'ГП №1'!D76+'ГП №3'!D76+'Стом.'!D76+Роддом!D76+УЗО!D76</f>
        <v>0</v>
      </c>
      <c r="E76" s="167">
        <f>'ГБ №1'!E76+БСМП!E76+ДГБ!E76+'ГП №1'!E76+'ГП №3'!E76+'Стом.'!E76+Роддом!E76+УЗО!E76</f>
        <v>0</v>
      </c>
      <c r="F76" s="167">
        <f>'ГБ №1'!F76+БСМП!F76+ДГБ!F76+'ГП №1'!F76+'ГП №3'!F76+'Стом.'!F76+Роддом!F76+УЗО!F76</f>
        <v>3129400</v>
      </c>
      <c r="G76" s="167">
        <f>'ГБ №1'!G76+БСМП!G76+ДГБ!G76+'ГП №1'!G76+'ГП №3'!G76+'Стом.'!G76+Роддом!G76+УЗО!G76</f>
        <v>3027240.07</v>
      </c>
      <c r="H76" s="167">
        <f>'ГБ №1'!H76+БСМП!H76+ДГБ!H76+'ГП №1'!H76+'ГП №3'!H76+'Стом.'!H76+Роддом!H76+УЗО!H76</f>
        <v>0</v>
      </c>
      <c r="I76" s="167">
        <f>'ГБ №1'!I76+БСМП!I76+ДГБ!I76+'ГП №1'!I76+'ГП №3'!I76+'Стом.'!I76+Роддом!I76+УЗО!I76</f>
        <v>0</v>
      </c>
      <c r="J76" s="167">
        <f>'ГБ №1'!J76+БСМП!J76+ДГБ!J76+'ГП №1'!J76+'ГП №3'!J76+'Стом.'!J76+Роддом!J76+УЗО!J76</f>
        <v>3027240.07</v>
      </c>
    </row>
    <row r="77" spans="1:10" s="229" customFormat="1" ht="15">
      <c r="A77" s="227"/>
      <c r="B77" s="251" t="s">
        <v>1000</v>
      </c>
      <c r="C77" s="167">
        <f>'ГБ №1'!C77+БСМП!C77+ДГБ!C77+'ГП №1'!C77+'ГП №3'!C77+'Стом.'!C77+Роддом!C77+УЗО!C77</f>
        <v>313300</v>
      </c>
      <c r="D77" s="167">
        <f>'ГБ №1'!D77+БСМП!D77+ДГБ!D77+'ГП №1'!D77+'ГП №3'!D77+'Стом.'!D77+Роддом!D77+УЗО!D77</f>
        <v>0</v>
      </c>
      <c r="E77" s="167">
        <f>'ГБ №1'!E77+БСМП!E77+ДГБ!E77+'ГП №1'!E77+'ГП №3'!E77+'Стом.'!E77+Роддом!E77+УЗО!E77</f>
        <v>0</v>
      </c>
      <c r="F77" s="167">
        <f>'ГБ №1'!F77+БСМП!F77+ДГБ!F77+'ГП №1'!F77+'ГП №3'!F77+'Стом.'!F77+Роддом!F77+УЗО!F77</f>
        <v>313300</v>
      </c>
      <c r="G77" s="167">
        <f>'ГБ №1'!G77+БСМП!G77+ДГБ!G77+'ГП №1'!G77+'ГП №3'!G77+'Стом.'!G77+Роддом!G77+УЗО!G77</f>
        <v>313300</v>
      </c>
      <c r="H77" s="167">
        <f>'ГБ №1'!H77+БСМП!H77+ДГБ!H77+'ГП №1'!H77+'ГП №3'!H77+'Стом.'!H77+Роддом!H77+УЗО!H77</f>
        <v>0</v>
      </c>
      <c r="I77" s="167">
        <f>'ГБ №1'!I77+БСМП!I77+ДГБ!I77+'ГП №1'!I77+'ГП №3'!I77+'Стом.'!I77+Роддом!I77+УЗО!I77</f>
        <v>0</v>
      </c>
      <c r="J77" s="167">
        <f>'ГБ №1'!J77+БСМП!J77+ДГБ!J77+'ГП №1'!J77+'ГП №3'!J77+'Стом.'!J77+Роддом!J77+УЗО!J77</f>
        <v>313300</v>
      </c>
    </row>
    <row r="78" spans="1:10" s="229" customFormat="1" ht="15">
      <c r="A78" s="227"/>
      <c r="B78" s="251" t="s">
        <v>1061</v>
      </c>
      <c r="C78" s="167">
        <f>'ГБ №1'!C78+БСМП!C78+ДГБ!C78+'ГП №1'!C78+'ГП №3'!C78+'Стом.'!C78+Роддом!C78+УЗО!C78</f>
        <v>310000</v>
      </c>
      <c r="D78" s="167">
        <f>'ГБ №1'!D78+БСМП!D78+ДГБ!D78+'ГП №1'!D78+'ГП №3'!D78+'Стом.'!D78+Роддом!D78+УЗО!D78</f>
        <v>0</v>
      </c>
      <c r="E78" s="167">
        <f>'ГБ №1'!E78+БСМП!E78+ДГБ!E78+'ГП №1'!E78+'ГП №3'!E78+'Стом.'!E78+Роддом!E78+УЗО!E78</f>
        <v>0</v>
      </c>
      <c r="F78" s="167">
        <f>'ГБ №1'!F78+БСМП!F78+ДГБ!F78+'ГП №1'!F78+'ГП №3'!F78+'Стом.'!F78+Роддом!F78+УЗО!F78</f>
        <v>310000</v>
      </c>
      <c r="G78" s="167">
        <f>'ГБ №1'!G78+БСМП!G78+ДГБ!G78+'ГП №1'!G78+'ГП №3'!G78+'Стом.'!G78+Роддом!G78+УЗО!G78</f>
        <v>310000</v>
      </c>
      <c r="H78" s="167">
        <f>'ГБ №1'!H78+БСМП!H78+ДГБ!H78+'ГП №1'!H78+'ГП №3'!H78+'Стом.'!H78+Роддом!H78+УЗО!H78</f>
        <v>0</v>
      </c>
      <c r="I78" s="167">
        <f>'ГБ №1'!I78+БСМП!I78+ДГБ!I78+'ГП №1'!I78+'ГП №3'!I78+'Стом.'!I78+Роддом!I78+УЗО!I78</f>
        <v>0</v>
      </c>
      <c r="J78" s="167">
        <f>'ГБ №1'!J78+БСМП!J78+ДГБ!J78+'ГП №1'!J78+'ГП №3'!J78+'Стом.'!J78+Роддом!J78+УЗО!J78</f>
        <v>310000</v>
      </c>
    </row>
    <row r="79" spans="1:10" s="229" customFormat="1" ht="15">
      <c r="A79" s="227">
        <v>2</v>
      </c>
      <c r="B79" s="252" t="s">
        <v>945</v>
      </c>
      <c r="C79" s="167">
        <f>'ГБ №1'!C79+БСМП!C79+ДГБ!C79+'ГП №1'!C79+'ГП №3'!C79+'Стом.'!C79+Роддом!C79+УЗО!C79</f>
        <v>1179700</v>
      </c>
      <c r="D79" s="167">
        <f>'ГБ №1'!D79+БСМП!D79+ДГБ!D79+'ГП №1'!D79+'ГП №3'!D79+'Стом.'!D79+Роддом!D79+УЗО!D79</f>
        <v>0</v>
      </c>
      <c r="E79" s="167">
        <f>'ГБ №1'!E79+БСМП!E79+ДГБ!E79+'ГП №1'!E79+'ГП №3'!E79+'Стом.'!E79+Роддом!E79+УЗО!E79</f>
        <v>0</v>
      </c>
      <c r="F79" s="167">
        <f>'ГБ №1'!F79+БСМП!F79+ДГБ!F79+'ГП №1'!F79+'ГП №3'!F79+'Стом.'!F79+Роддом!F79+УЗО!F79</f>
        <v>1179700</v>
      </c>
      <c r="G79" s="167">
        <f>'ГБ №1'!G79+БСМП!G79+ДГБ!G79+'ГП №1'!G79+'ГП №3'!G79+'Стом.'!G79+Роддом!G79+УЗО!G79</f>
        <v>1179428.62</v>
      </c>
      <c r="H79" s="167">
        <f>'ГБ №1'!H79+БСМП!H79+ДГБ!H79+'ГП №1'!H79+'ГП №3'!H79+'Стом.'!H79+Роддом!H79+УЗО!H79</f>
        <v>0</v>
      </c>
      <c r="I79" s="167">
        <f>'ГБ №1'!I79+БСМП!I79+ДГБ!I79+'ГП №1'!I79+'ГП №3'!I79+'Стом.'!I79+Роддом!I79+УЗО!I79</f>
        <v>0</v>
      </c>
      <c r="J79" s="167">
        <f>'ГБ №1'!J79+БСМП!J79+ДГБ!J79+'ГП №1'!J79+'ГП №3'!J79+'Стом.'!J79+Роддом!J79+УЗО!J79</f>
        <v>1179428.62</v>
      </c>
    </row>
    <row r="80" spans="1:10" s="229" customFormat="1" ht="15">
      <c r="A80" s="227"/>
      <c r="B80" s="251" t="s">
        <v>997</v>
      </c>
      <c r="C80" s="167">
        <f>'ГБ №1'!C80+БСМП!C80+ДГБ!C80+'ГП №1'!C80+'ГП №3'!C80+'Стом.'!C80+Роддом!C80+УЗО!C80</f>
        <v>184800</v>
      </c>
      <c r="D80" s="167">
        <f>'ГБ №1'!D80+БСМП!D80+ДГБ!D80+'ГП №1'!D80+'ГП №3'!D80+'Стом.'!D80+Роддом!D80+УЗО!D80</f>
        <v>0</v>
      </c>
      <c r="E80" s="167">
        <f>'ГБ №1'!E80+БСМП!E80+ДГБ!E80+'ГП №1'!E80+'ГП №3'!E80+'Стом.'!E80+Роддом!E80+УЗО!E80</f>
        <v>0</v>
      </c>
      <c r="F80" s="167">
        <f>'ГБ №1'!F80+БСМП!F80+ДГБ!F80+'ГП №1'!F80+'ГП №3'!F80+'Стом.'!F80+Роддом!F80+УЗО!F80</f>
        <v>184800</v>
      </c>
      <c r="G80" s="167">
        <f>'ГБ №1'!G80+БСМП!G80+ДГБ!G80+'ГП №1'!G80+'ГП №3'!G80+'Стом.'!G80+Роддом!G80+УЗО!G80</f>
        <v>184686</v>
      </c>
      <c r="H80" s="167">
        <f>'ГБ №1'!H80+БСМП!H80+ДГБ!H80+'ГП №1'!H80+'ГП №3'!H80+'Стом.'!H80+Роддом!H80+УЗО!H80</f>
        <v>0</v>
      </c>
      <c r="I80" s="167">
        <f>'ГБ №1'!I80+БСМП!I80+ДГБ!I80+'ГП №1'!I80+'ГП №3'!I80+'Стом.'!I80+Роддом!I80+УЗО!I80</f>
        <v>0</v>
      </c>
      <c r="J80" s="167">
        <f>'ГБ №1'!J80+БСМП!J80+ДГБ!J80+'ГП №1'!J80+'ГП №3'!J80+'Стом.'!J80+Роддом!J80+УЗО!J80</f>
        <v>184686</v>
      </c>
    </row>
    <row r="81" spans="1:10" s="229" customFormat="1" ht="15">
      <c r="A81" s="227"/>
      <c r="B81" s="251" t="s">
        <v>998</v>
      </c>
      <c r="C81" s="167">
        <f>'ГБ №1'!C81+БСМП!C81+ДГБ!C81+'ГП №1'!C81+'ГП №3'!C81+'Стом.'!C81+Роддом!C81+УЗО!C81</f>
        <v>994900</v>
      </c>
      <c r="D81" s="167">
        <f>'ГБ №1'!D81+БСМП!D81+ДГБ!D81+'ГП №1'!D81+'ГП №3'!D81+'Стом.'!D81+Роддом!D81+УЗО!D81</f>
        <v>0</v>
      </c>
      <c r="E81" s="167">
        <f>'ГБ №1'!E81+БСМП!E81+ДГБ!E81+'ГП №1'!E81+'ГП №3'!E81+'Стом.'!E81+Роддом!E81+УЗО!E81</f>
        <v>0</v>
      </c>
      <c r="F81" s="167">
        <f>'ГБ №1'!F81+БСМП!F81+ДГБ!F81+'ГП №1'!F81+'ГП №3'!F81+'Стом.'!F81+Роддом!F81+УЗО!F81</f>
        <v>994900</v>
      </c>
      <c r="G81" s="167">
        <f>'ГБ №1'!G81+БСМП!G81+ДГБ!G81+'ГП №1'!G81+'ГП №3'!G81+'Стом.'!G81+Роддом!G81+УЗО!G81</f>
        <v>994742.62</v>
      </c>
      <c r="H81" s="167">
        <f>'ГБ №1'!H81+БСМП!H81+ДГБ!H81+'ГП №1'!H81+'ГП №3'!H81+'Стом.'!H81+Роддом!H81+УЗО!H81</f>
        <v>0</v>
      </c>
      <c r="I81" s="167">
        <f>'ГБ №1'!I81+БСМП!I81+ДГБ!I81+'ГП №1'!I81+'ГП №3'!I81+'Стом.'!I81+Роддом!I81+УЗО!I81</f>
        <v>0</v>
      </c>
      <c r="J81" s="167">
        <f>'ГБ №1'!J81+БСМП!J81+ДГБ!J81+'ГП №1'!J81+'ГП №3'!J81+'Стом.'!J81+Роддом!J81+УЗО!J81</f>
        <v>994742.62</v>
      </c>
    </row>
    <row r="82" spans="1:10" s="229" customFormat="1" ht="15">
      <c r="A82" s="227">
        <v>3</v>
      </c>
      <c r="B82" s="252" t="s">
        <v>974</v>
      </c>
      <c r="C82" s="167">
        <f>'ГБ №1'!C82+БСМП!C82+ДГБ!C82+'ГП №1'!C82+'ГП №3'!C82+'Стом.'!C82+Роддом!C82+УЗО!C82</f>
        <v>597300</v>
      </c>
      <c r="D82" s="167">
        <f>'ГБ №1'!D82+БСМП!D82+ДГБ!D82+'ГП №1'!D82+'ГП №3'!D82+'Стом.'!D82+Роддом!D82+УЗО!D82</f>
        <v>0</v>
      </c>
      <c r="E82" s="167">
        <f>'ГБ №1'!E82+БСМП!E82+ДГБ!E82+'ГП №1'!E82+'ГП №3'!E82+'Стом.'!E82+Роддом!E82+УЗО!E82</f>
        <v>0</v>
      </c>
      <c r="F82" s="167">
        <f>'ГБ №1'!F82+БСМП!F82+ДГБ!F82+'ГП №1'!F82+'ГП №3'!F82+'Стом.'!F82+Роддом!F82+УЗО!F82</f>
        <v>597300</v>
      </c>
      <c r="G82" s="167">
        <f>'ГБ №1'!G82+БСМП!G82+ДГБ!G82+'ГП №1'!G82+'ГП №3'!G82+'Стом.'!G82+Роддом!G82+УЗО!G82</f>
        <v>596198.14</v>
      </c>
      <c r="H82" s="167">
        <f>'ГБ №1'!H82+БСМП!H82+ДГБ!H82+'ГП №1'!H82+'ГП №3'!H82+'Стом.'!H82+Роддом!H82+УЗО!H82</f>
        <v>0</v>
      </c>
      <c r="I82" s="167">
        <f>'ГБ №1'!I82+БСМП!I82+ДГБ!I82+'ГП №1'!I82+'ГП №3'!I82+'Стом.'!I82+Роддом!I82+УЗО!I82</f>
        <v>0</v>
      </c>
      <c r="J82" s="167">
        <f>'ГБ №1'!J82+БСМП!J82+ДГБ!J82+'ГП №1'!J82+'ГП №3'!J82+'Стом.'!J82+Роддом!J82+УЗО!J82</f>
        <v>596198.14</v>
      </c>
    </row>
    <row r="83" spans="1:10" s="229" customFormat="1" ht="15">
      <c r="A83" s="227"/>
      <c r="B83" s="251" t="s">
        <v>997</v>
      </c>
      <c r="C83" s="167">
        <f>'ГБ №1'!C83+БСМП!C83+ДГБ!C83+'ГП №1'!C83+'ГП №3'!C83+'Стом.'!C83+Роддом!C83+УЗО!C83</f>
        <v>100500</v>
      </c>
      <c r="D83" s="167">
        <f>'ГБ №1'!D83+БСМП!D83+ДГБ!D83+'ГП №1'!D83+'ГП №3'!D83+'Стом.'!D83+Роддом!D83+УЗО!D83</f>
        <v>0</v>
      </c>
      <c r="E83" s="167">
        <f>'ГБ №1'!E83+БСМП!E83+ДГБ!E83+'ГП №1'!E83+'ГП №3'!E83+'Стом.'!E83+Роддом!E83+УЗО!E83</f>
        <v>0</v>
      </c>
      <c r="F83" s="167">
        <f>'ГБ №1'!F83+БСМП!F83+ДГБ!F83+'ГП №1'!F83+'ГП №3'!F83+'Стом.'!F83+Роддом!F83+УЗО!F83</f>
        <v>100500</v>
      </c>
      <c r="G83" s="167">
        <f>'ГБ №1'!G83+БСМП!G83+ДГБ!G83+'ГП №1'!G83+'ГП №3'!G83+'Стом.'!G83+Роддом!G83+УЗО!G83</f>
        <v>100437.27</v>
      </c>
      <c r="H83" s="167">
        <f>'ГБ №1'!H83+БСМП!H83+ДГБ!H83+'ГП №1'!H83+'ГП №3'!H83+'Стом.'!H83+Роддом!H83+УЗО!H83</f>
        <v>0</v>
      </c>
      <c r="I83" s="167">
        <f>'ГБ №1'!I83+БСМП!I83+ДГБ!I83+'ГП №1'!I83+'ГП №3'!I83+'Стом.'!I83+Роддом!I83+УЗО!I83</f>
        <v>0</v>
      </c>
      <c r="J83" s="167">
        <f>'ГБ №1'!J83+БСМП!J83+ДГБ!J83+'ГП №1'!J83+'ГП №3'!J83+'Стом.'!J83+Роддом!J83+УЗО!J83</f>
        <v>100437.27</v>
      </c>
    </row>
    <row r="84" spans="1:10" s="229" customFormat="1" ht="15">
      <c r="A84" s="227"/>
      <c r="B84" s="251" t="s">
        <v>998</v>
      </c>
      <c r="C84" s="167">
        <f>'ГБ №1'!C84+БСМП!C84+ДГБ!C84+'ГП №1'!C84+'ГП №3'!C84+'Стом.'!C84+Роддом!C84+УЗО!C84</f>
        <v>496800</v>
      </c>
      <c r="D84" s="167">
        <f>'ГБ №1'!D84+БСМП!D84+ДГБ!D84+'ГП №1'!D84+'ГП №3'!D84+'Стом.'!D84+Роддом!D84+УЗО!D84</f>
        <v>0</v>
      </c>
      <c r="E84" s="167">
        <f>'ГБ №1'!E84+БСМП!E84+ДГБ!E84+'ГП №1'!E84+'ГП №3'!E84+'Стом.'!E84+Роддом!E84+УЗО!E84</f>
        <v>0</v>
      </c>
      <c r="F84" s="167">
        <f>'ГБ №1'!F84+БСМП!F84+ДГБ!F84+'ГП №1'!F84+'ГП №3'!F84+'Стом.'!F84+Роддом!F84+УЗО!F84</f>
        <v>496800</v>
      </c>
      <c r="G84" s="167">
        <f>'ГБ №1'!G84+БСМП!G84+ДГБ!G84+'ГП №1'!G84+'ГП №3'!G84+'Стом.'!G84+Роддом!G84+УЗО!G84</f>
        <v>495760.87</v>
      </c>
      <c r="H84" s="167">
        <f>'ГБ №1'!H84+БСМП!H84+ДГБ!H84+'ГП №1'!H84+'ГП №3'!H84+'Стом.'!H84+Роддом!H84+УЗО!H84</f>
        <v>0</v>
      </c>
      <c r="I84" s="167">
        <f>'ГБ №1'!I84+БСМП!I84+ДГБ!I84+'ГП №1'!I84+'ГП №3'!I84+'Стом.'!I84+Роддом!I84+УЗО!I84</f>
        <v>0</v>
      </c>
      <c r="J84" s="167">
        <f>'ГБ №1'!J84+БСМП!J84+ДГБ!J84+'ГП №1'!J84+'ГП №3'!J84+'Стом.'!J84+Роддом!J84+УЗО!J84</f>
        <v>495760.87</v>
      </c>
    </row>
    <row r="85" spans="1:10" s="229" customFormat="1" ht="15">
      <c r="A85" s="227">
        <v>4</v>
      </c>
      <c r="B85" s="252" t="s">
        <v>975</v>
      </c>
      <c r="C85" s="167">
        <f>'ГБ №1'!C85+БСМП!C85+ДГБ!C85+'ГП №1'!C85+'ГП №3'!C85+'Стом.'!C85+Роддом!C85+УЗО!C85</f>
        <v>749500</v>
      </c>
      <c r="D85" s="167">
        <f>'ГБ №1'!D85+БСМП!D85+ДГБ!D85+'ГП №1'!D85+'ГП №3'!D85+'Стом.'!D85+Роддом!D85+УЗО!D85</f>
        <v>0</v>
      </c>
      <c r="E85" s="167">
        <f>'ГБ №1'!E85+БСМП!E85+ДГБ!E85+'ГП №1'!E85+'ГП №3'!E85+'Стом.'!E85+Роддом!E85+УЗО!E85</f>
        <v>0</v>
      </c>
      <c r="F85" s="167">
        <f>'ГБ №1'!F85+БСМП!F85+ДГБ!F85+'ГП №1'!F85+'ГП №3'!F85+'Стом.'!F85+Роддом!F85+УЗО!F85</f>
        <v>749500</v>
      </c>
      <c r="G85" s="167">
        <f>'ГБ №1'!G85+БСМП!G85+ДГБ!G85+'ГП №1'!G85+'ГП №3'!G85+'Стом.'!G85+Роддом!G85+УЗО!G85</f>
        <v>749466</v>
      </c>
      <c r="H85" s="167">
        <f>'ГБ №1'!H85+БСМП!H85+ДГБ!H85+'ГП №1'!H85+'ГП №3'!H85+'Стом.'!H85+Роддом!H85+УЗО!H85</f>
        <v>0</v>
      </c>
      <c r="I85" s="167">
        <f>'ГБ №1'!I85+БСМП!I85+ДГБ!I85+'ГП №1'!I85+'ГП №3'!I85+'Стом.'!I85+Роддом!I85+УЗО!I85</f>
        <v>0</v>
      </c>
      <c r="J85" s="167">
        <f>'ГБ №1'!J85+БСМП!J85+ДГБ!J85+'ГП №1'!J85+'ГП №3'!J85+'Стом.'!J85+Роддом!J85+УЗО!J85</f>
        <v>749466</v>
      </c>
    </row>
    <row r="86" spans="1:10" s="229" customFormat="1" ht="15">
      <c r="A86" s="227"/>
      <c r="B86" s="251" t="s">
        <v>1000</v>
      </c>
      <c r="C86" s="167">
        <f>'ГБ №1'!C86+БСМП!C86+ДГБ!C86+'ГП №1'!C86+'ГП №3'!C86+'Стом.'!C86+Роддом!C86+УЗО!C86</f>
        <v>749500</v>
      </c>
      <c r="D86" s="167">
        <f>'ГБ №1'!D86+БСМП!D86+ДГБ!D86+'ГП №1'!D86+'ГП №3'!D86+'Стом.'!D86+Роддом!D86+УЗО!D86</f>
        <v>0</v>
      </c>
      <c r="E86" s="167">
        <f>'ГБ №1'!E86+БСМП!E86+ДГБ!E86+'ГП №1'!E86+'ГП №3'!E86+'Стом.'!E86+Роддом!E86+УЗО!E86</f>
        <v>0</v>
      </c>
      <c r="F86" s="167">
        <f>'ГБ №1'!F86+БСМП!F86+ДГБ!F86+'ГП №1'!F86+'ГП №3'!F86+'Стом.'!F86+Роддом!F86+УЗО!F86</f>
        <v>749500</v>
      </c>
      <c r="G86" s="167">
        <f>'ГБ №1'!G86+БСМП!G86+ДГБ!G86+'ГП №1'!G86+'ГП №3'!G86+'Стом.'!G86+Роддом!G86+УЗО!G86</f>
        <v>749466</v>
      </c>
      <c r="H86" s="167">
        <f>'ГБ №1'!H86+БСМП!H86+ДГБ!H86+'ГП №1'!H86+'ГП №3'!H86+'Стом.'!H86+Роддом!H86+УЗО!H86</f>
        <v>0</v>
      </c>
      <c r="I86" s="167">
        <f>'ГБ №1'!I86+БСМП!I86+ДГБ!I86+'ГП №1'!I86+'ГП №3'!I86+'Стом.'!I86+Роддом!I86+УЗО!I86</f>
        <v>0</v>
      </c>
      <c r="J86" s="167">
        <f>'ГБ №1'!J86+БСМП!J86+ДГБ!J86+'ГП №1'!J86+'ГП №3'!J86+'Стом.'!J86+Роддом!J86+УЗО!J86</f>
        <v>749466</v>
      </c>
    </row>
    <row r="87" spans="1:10" s="229" customFormat="1" ht="15">
      <c r="A87" s="227">
        <v>5</v>
      </c>
      <c r="B87" s="252" t="s">
        <v>1014</v>
      </c>
      <c r="C87" s="167">
        <f>'ГБ №1'!C87+БСМП!C87+ДГБ!C87+'ГП №1'!C87+'ГП №3'!C87+'Стом.'!C87+Роддом!C87+УЗО!C87</f>
        <v>1411100</v>
      </c>
      <c r="D87" s="167">
        <f>'ГБ №1'!D87+БСМП!D87+ДГБ!D87+'ГП №1'!D87+'ГП №3'!D87+'Стом.'!D87+Роддом!D87+УЗО!D87</f>
        <v>0</v>
      </c>
      <c r="E87" s="167">
        <f>'ГБ №1'!E87+БСМП!E87+ДГБ!E87+'ГП №1'!E87+'ГП №3'!E87+'Стом.'!E87+Роддом!E87+УЗО!E87</f>
        <v>0</v>
      </c>
      <c r="F87" s="167">
        <f>'ГБ №1'!F87+БСМП!F87+ДГБ!F87+'ГП №1'!F87+'ГП №3'!F87+'Стом.'!F87+Роддом!F87+УЗО!F87</f>
        <v>1411100</v>
      </c>
      <c r="G87" s="167">
        <f>'ГБ №1'!G87+БСМП!G87+ДГБ!G87+'ГП №1'!G87+'ГП №3'!G87+'Стом.'!G87+Роддом!G87+УЗО!G87</f>
        <v>1411000</v>
      </c>
      <c r="H87" s="167">
        <f>'ГБ №1'!H87+БСМП!H87+ДГБ!H87+'ГП №1'!H87+'ГП №3'!H87+'Стом.'!H87+Роддом!H87+УЗО!H87</f>
        <v>0</v>
      </c>
      <c r="I87" s="167">
        <f>'ГБ №1'!I87+БСМП!I87+ДГБ!I87+'ГП №1'!I87+'ГП №3'!I87+'Стом.'!I87+Роддом!I87+УЗО!I87</f>
        <v>0</v>
      </c>
      <c r="J87" s="167">
        <f>'ГБ №1'!J87+БСМП!J87+ДГБ!J87+'ГП №1'!J87+'ГП №3'!J87+'Стом.'!J87+Роддом!J87+УЗО!J87</f>
        <v>1411000</v>
      </c>
    </row>
    <row r="88" spans="1:10" s="229" customFormat="1" ht="15">
      <c r="A88" s="227"/>
      <c r="B88" s="251" t="s">
        <v>997</v>
      </c>
      <c r="C88" s="167">
        <f>'ГБ №1'!C88+БСМП!C88+ДГБ!C88+'ГП №1'!C88+'ГП №3'!C88+'Стом.'!C88+Роддом!C88+УЗО!C88</f>
        <v>100000</v>
      </c>
      <c r="D88" s="167">
        <f>'ГБ №1'!D88+БСМП!D88+ДГБ!D88+'ГП №1'!D88+'ГП №3'!D88+'Стом.'!D88+Роддом!D88+УЗО!D88</f>
        <v>0</v>
      </c>
      <c r="E88" s="167">
        <f>'ГБ №1'!E88+БСМП!E88+ДГБ!E88+'ГП №1'!E88+'ГП №3'!E88+'Стом.'!E88+Роддом!E88+УЗО!E88</f>
        <v>0</v>
      </c>
      <c r="F88" s="167">
        <f>'ГБ №1'!F88+БСМП!F88+ДГБ!F88+'ГП №1'!F88+'ГП №3'!F88+'Стом.'!F88+Роддом!F88+УЗО!F88</f>
        <v>100000</v>
      </c>
      <c r="G88" s="167">
        <f>'ГБ №1'!G88+БСМП!G88+ДГБ!G88+'ГП №1'!G88+'ГП №3'!G88+'Стом.'!G88+Роддом!G88+УЗО!G88</f>
        <v>99990</v>
      </c>
      <c r="H88" s="167">
        <f>'ГБ №1'!H88+БСМП!H88+ДГБ!H88+'ГП №1'!H88+'ГП №3'!H88+'Стом.'!H88+Роддом!H88+УЗО!H88</f>
        <v>0</v>
      </c>
      <c r="I88" s="167">
        <f>'ГБ №1'!I88+БСМП!I88+ДГБ!I88+'ГП №1'!I88+'ГП №3'!I88+'Стом.'!I88+Роддом!I88+УЗО!I88</f>
        <v>0</v>
      </c>
      <c r="J88" s="167">
        <f>'ГБ №1'!J88+БСМП!J88+ДГБ!J88+'ГП №1'!J88+'ГП №3'!J88+'Стом.'!J88+Роддом!J88+УЗО!J88</f>
        <v>99990</v>
      </c>
    </row>
    <row r="89" spans="1:10" s="229" customFormat="1" ht="15">
      <c r="A89" s="227"/>
      <c r="B89" s="251" t="s">
        <v>998</v>
      </c>
      <c r="C89" s="167">
        <f>'ГБ №1'!C89+БСМП!C89+ДГБ!C89+'ГП №1'!C89+'ГП №3'!C89+'Стом.'!C89+Роддом!C89+УЗО!C89</f>
        <v>1311100</v>
      </c>
      <c r="D89" s="167">
        <f>'ГБ №1'!D89+БСМП!D89+ДГБ!D89+'ГП №1'!D89+'ГП №3'!D89+'Стом.'!D89+Роддом!D89+УЗО!D89</f>
        <v>0</v>
      </c>
      <c r="E89" s="167">
        <f>'ГБ №1'!E89+БСМП!E89+ДГБ!E89+'ГП №1'!E89+'ГП №3'!E89+'Стом.'!E89+Роддом!E89+УЗО!E89</f>
        <v>0</v>
      </c>
      <c r="F89" s="167">
        <f>'ГБ №1'!F89+БСМП!F89+ДГБ!F89+'ГП №1'!F89+'ГП №3'!F89+'Стом.'!F89+Роддом!F89+УЗО!F89</f>
        <v>1311100</v>
      </c>
      <c r="G89" s="167">
        <f>'ГБ №1'!G89+БСМП!G89+ДГБ!G89+'ГП №1'!G89+'ГП №3'!G89+'Стом.'!G89+Роддом!G89+УЗО!G89</f>
        <v>1311010</v>
      </c>
      <c r="H89" s="167">
        <f>'ГБ №1'!H89+БСМП!H89+ДГБ!H89+'ГП №1'!H89+'ГП №3'!H89+'Стом.'!H89+Роддом!H89+УЗО!H89</f>
        <v>0</v>
      </c>
      <c r="I89" s="167">
        <f>'ГБ №1'!I89+БСМП!I89+ДГБ!I89+'ГП №1'!I89+'ГП №3'!I89+'Стом.'!I89+Роддом!I89+УЗО!I89</f>
        <v>0</v>
      </c>
      <c r="J89" s="167">
        <f>'ГБ №1'!J89+БСМП!J89+ДГБ!J89+'ГП №1'!J89+'ГП №3'!J89+'Стом.'!J89+Роддом!J89+УЗО!J89</f>
        <v>1311010</v>
      </c>
    </row>
    <row r="90" spans="1:10" s="237" customFormat="1" ht="15">
      <c r="A90" s="321"/>
      <c r="B90" s="333" t="s">
        <v>1015</v>
      </c>
      <c r="C90" s="325">
        <f>'ГБ №1'!C90+БСМП!C90+ДГБ!C90+'ГП №1'!C90+'ГП №3'!C90+'Стом.'!C90+Роддом!C90+УЗО!C90</f>
        <v>322613400</v>
      </c>
      <c r="D90" s="325">
        <f>'ГБ №1'!D90+БСМП!D90+ДГБ!D90+'ГП №1'!D90+'ГП №3'!D90+'Стом.'!D90+Роддом!D90+УЗО!D90</f>
        <v>0</v>
      </c>
      <c r="E90" s="325">
        <f>'ГБ №1'!E90+БСМП!E90+ДГБ!E90+'ГП №1'!E90+'ГП №3'!E90+'Стом.'!E90+Роддом!E90+УЗО!E90</f>
        <v>319919100</v>
      </c>
      <c r="F90" s="325">
        <f>'ГБ №1'!F90+БСМП!F90+ДГБ!F90+'ГП №1'!F90+'ГП №3'!F90+'Стом.'!F90+Роддом!F90+УЗО!F90</f>
        <v>2694300</v>
      </c>
      <c r="G90" s="325">
        <f>'ГБ №1'!G90+БСМП!G90+ДГБ!G90+'ГП №1'!G90+'ГП №3'!G90+'Стом.'!G90+Роддом!G90+УЗО!G90</f>
        <v>137043770.01999998</v>
      </c>
      <c r="H90" s="325">
        <f>'ГБ №1'!H90+БСМП!H90+ДГБ!H90+'ГП №1'!H90+'ГП №3'!H90+'Стом.'!H90+Роддом!H90+УЗО!H90</f>
        <v>0</v>
      </c>
      <c r="I90" s="325">
        <f>'ГБ №1'!I90+БСМП!I90+ДГБ!I90+'ГП №1'!I90+'ГП №3'!I90+'Стом.'!I90+Роддом!I90+УЗО!I90</f>
        <v>134350344.76999998</v>
      </c>
      <c r="J90" s="325">
        <f>'ГБ №1'!J90+БСМП!J90+ДГБ!J90+'ГП №1'!J90+'ГП №3'!J90+'Стом.'!J90+Роддом!J90+УЗО!J90</f>
        <v>2693425.25</v>
      </c>
    </row>
    <row r="91" spans="1:10" s="197" customFormat="1" ht="15">
      <c r="A91" s="192">
        <v>1</v>
      </c>
      <c r="B91" s="193" t="s">
        <v>945</v>
      </c>
      <c r="C91" s="195">
        <f>'ГБ №1'!C91+БСМП!C91+ДГБ!C91+'ГП №1'!C91+'ГП №3'!C91+'Стом.'!C91+Роддом!C91+УЗО!C91</f>
        <v>76589800</v>
      </c>
      <c r="D91" s="195">
        <f>'ГБ №1'!D91+БСМП!D91+ДГБ!D91+'ГП №1'!D91+'ГП №3'!D91+'Стом.'!D91+Роддом!D91+УЗО!D91</f>
        <v>0</v>
      </c>
      <c r="E91" s="195">
        <f>'ГБ №1'!E91+БСМП!E91+ДГБ!E91+'ГП №1'!E91+'ГП №3'!E91+'Стом.'!E91+Роддом!E91+УЗО!E91</f>
        <v>75284000</v>
      </c>
      <c r="F91" s="195">
        <f>'ГБ №1'!F91+БСМП!F91+ДГБ!F91+'ГП №1'!F91+'ГП №3'!F91+'Стом.'!F91+Роддом!F91+УЗО!F91</f>
        <v>1305800</v>
      </c>
      <c r="G91" s="195">
        <f>'ГБ №1'!G91+БСМП!G91+ДГБ!G91+'ГП №1'!G91+'ГП №3'!G91+'Стом.'!G91+Роддом!G91+УЗО!G91</f>
        <v>38090497.87</v>
      </c>
      <c r="H91" s="195">
        <f>'ГБ №1'!H91+БСМП!H91+ДГБ!H91+'ГП №1'!H91+'ГП №3'!H91+'Стом.'!H91+Роддом!H91+УЗО!H91</f>
        <v>0</v>
      </c>
      <c r="I91" s="195">
        <f>'ГБ №1'!I91+БСМП!I91+ДГБ!I91+'ГП №1'!I91+'ГП №3'!I91+'Стом.'!I91+Роддом!I91+УЗО!I91</f>
        <v>36785371.87</v>
      </c>
      <c r="J91" s="195">
        <f>'ГБ №1'!J91+БСМП!J91+ДГБ!J91+'ГП №1'!J91+'ГП №3'!J91+'Стом.'!J91+Роддом!J91+УЗО!J91</f>
        <v>1305126</v>
      </c>
    </row>
    <row r="92" spans="1:10" s="197" customFormat="1" ht="15">
      <c r="A92" s="192">
        <v>2</v>
      </c>
      <c r="B92" s="193" t="s">
        <v>974</v>
      </c>
      <c r="C92" s="195">
        <f>'ГБ №1'!C92+БСМП!C92+ДГБ!C92+'ГП №1'!C92+'ГП №3'!C92+'Стом.'!C92+Роддом!C92+УЗО!C92</f>
        <v>11026700</v>
      </c>
      <c r="D92" s="195">
        <f>'ГБ №1'!D92+БСМП!D92+ДГБ!D92+'ГП №1'!D92+'ГП №3'!D92+'Стом.'!D92+Роддом!D92+УЗО!D92</f>
        <v>0</v>
      </c>
      <c r="E92" s="195">
        <f>'ГБ №1'!E92+БСМП!E92+ДГБ!E92+'ГП №1'!E92+'ГП №3'!E92+'Стом.'!E92+Роддом!E92+УЗО!E92</f>
        <v>10964000</v>
      </c>
      <c r="F92" s="195">
        <f>'ГБ №1'!F92+БСМП!F92+ДГБ!F92+'ГП №1'!F92+'ГП №3'!F92+'Стом.'!F92+Роддом!F92+УЗО!F92</f>
        <v>62700</v>
      </c>
      <c r="G92" s="195">
        <f>'ГБ №1'!G92+БСМП!G92+ДГБ!G92+'ГП №1'!G92+'ГП №3'!G92+'Стом.'!G92+Роддом!G92+УЗО!G92</f>
        <v>8766669</v>
      </c>
      <c r="H92" s="195">
        <f>'ГБ №1'!H92+БСМП!H92+ДГБ!H92+'ГП №1'!H92+'ГП №3'!H92+'Стом.'!H92+Роддом!H92+УЗО!H92</f>
        <v>0</v>
      </c>
      <c r="I92" s="195">
        <f>'ГБ №1'!I92+БСМП!I92+ДГБ!I92+'ГП №1'!I92+'ГП №3'!I92+'Стом.'!I92+Роддом!I92+УЗО!I92</f>
        <v>8704042</v>
      </c>
      <c r="J92" s="195">
        <f>'ГБ №1'!J92+БСМП!J92+ДГБ!J92+'ГП №1'!J92+'ГП №3'!J92+'Стом.'!J92+Роддом!J92+УЗО!J92</f>
        <v>62627</v>
      </c>
    </row>
    <row r="93" spans="1:10" s="197" customFormat="1" ht="15">
      <c r="A93" s="192">
        <v>3</v>
      </c>
      <c r="B93" s="193" t="s">
        <v>975</v>
      </c>
      <c r="C93" s="195">
        <f>'ГБ №1'!C93+БСМП!C93+ДГБ!C93+'ГП №1'!C93+'ГП №3'!C93+'Стом.'!C93+Роддом!C93+УЗО!C93</f>
        <v>10005800</v>
      </c>
      <c r="D93" s="195">
        <f>'ГБ №1'!D93+БСМП!D93+ДГБ!D93+'ГП №1'!D93+'ГП №3'!D93+'Стом.'!D93+Роддом!D93+УЗО!D93</f>
        <v>0</v>
      </c>
      <c r="E93" s="195">
        <f>'ГБ №1'!E93+БСМП!E93+ДГБ!E93+'ГП №1'!E93+'ГП №3'!E93+'Стом.'!E93+Роддом!E93+УЗО!E93</f>
        <v>10000000</v>
      </c>
      <c r="F93" s="195">
        <f>'ГБ №1'!F93+БСМП!F93+ДГБ!F93+'ГП №1'!F93+'ГП №3'!F93+'Стом.'!F93+Роддом!F93+УЗО!F93</f>
        <v>5800</v>
      </c>
      <c r="G93" s="195">
        <f>'ГБ №1'!G93+БСМП!G93+ДГБ!G93+'ГП №1'!G93+'ГП №3'!G93+'Стом.'!G93+Роддом!G93+УЗО!G93</f>
        <v>6400800</v>
      </c>
      <c r="H93" s="195">
        <f>'ГБ №1'!H93+БСМП!H93+ДГБ!H93+'ГП №1'!H93+'ГП №3'!H93+'Стом.'!H93+Роддом!H93+УЗО!H93</f>
        <v>0</v>
      </c>
      <c r="I93" s="195">
        <f>'ГБ №1'!I93+БСМП!I93+ДГБ!I93+'ГП №1'!I93+'ГП №3'!I93+'Стом.'!I93+Роддом!I93+УЗО!I93</f>
        <v>6395000</v>
      </c>
      <c r="J93" s="195">
        <f>'ГБ №1'!J93+БСМП!J93+ДГБ!J93+'ГП №1'!J93+'ГП №3'!J93+'Стом.'!J93+Роддом!J93+УЗО!J93</f>
        <v>5800</v>
      </c>
    </row>
    <row r="94" spans="1:10" s="197" customFormat="1" ht="15">
      <c r="A94" s="192">
        <v>5</v>
      </c>
      <c r="B94" s="193" t="s">
        <v>946</v>
      </c>
      <c r="C94" s="195">
        <f>'ГБ №1'!C94+БСМП!C94+ДГБ!C94+'ГП №1'!C94+'ГП №3'!C94+'Стом.'!C94+Роддом!C94+УЗО!C94</f>
        <v>133671600</v>
      </c>
      <c r="D94" s="195">
        <f>'ГБ №1'!D94+БСМП!D94+ДГБ!D94+'ГП №1'!D94+'ГП №3'!D94+'Стом.'!D94+Роддом!D94+УЗО!D94</f>
        <v>0</v>
      </c>
      <c r="E94" s="195">
        <f>'ГБ №1'!E94+БСМП!E94+ДГБ!E94+'ГП №1'!E94+'ГП №3'!E94+'Стом.'!E94+Роддом!E94+УЗО!E94</f>
        <v>132920000</v>
      </c>
      <c r="F94" s="195">
        <f>'ГБ №1'!F94+БСМП!F94+ДГБ!F94+'ГП №1'!F94+'ГП №3'!F94+'Стом.'!F94+Роддом!F94+УЗО!F94</f>
        <v>751600</v>
      </c>
      <c r="G94" s="195">
        <f>'ГБ №1'!G94+БСМП!G94+ДГБ!G94+'ГП №1'!G94+'ГП №3'!G94+'Стом.'!G94+Роддом!G94+УЗО!G94</f>
        <v>53059837.25</v>
      </c>
      <c r="H94" s="195">
        <f>'ГБ №1'!H94+БСМП!H94+ДГБ!H94+'ГП №1'!H94+'ГП №3'!H94+'Стом.'!H94+Роддом!H94+УЗО!H94</f>
        <v>0</v>
      </c>
      <c r="I94" s="195">
        <f>'ГБ №1'!I94+БСМП!I94+ДГБ!I94+'ГП №1'!I94+'ГП №3'!I94+'Стом.'!I94+Роддом!I94+УЗО!I94</f>
        <v>52308250</v>
      </c>
      <c r="J94" s="195">
        <f>'ГБ №1'!J94+БСМП!J94+ДГБ!J94+'ГП №1'!J94+'ГП №3'!J94+'Стом.'!J94+Роддом!J94+УЗО!J94</f>
        <v>751587.25</v>
      </c>
    </row>
    <row r="95" spans="1:10" s="197" customFormat="1" ht="15">
      <c r="A95" s="192">
        <v>6</v>
      </c>
      <c r="B95" s="193" t="s">
        <v>948</v>
      </c>
      <c r="C95" s="195">
        <f>'ГБ №1'!C95+БСМП!C95+ДГБ!C95+'ГП №1'!C95+'ГП №3'!C95+'Стом.'!C95+Роддом!C95+УЗО!C95</f>
        <v>24018400</v>
      </c>
      <c r="D95" s="195">
        <f>'ГБ №1'!D95+БСМП!D95+ДГБ!D95+'ГП №1'!D95+'ГП №3'!D95+'Стом.'!D95+Роддом!D95+УЗО!D95</f>
        <v>0</v>
      </c>
      <c r="E95" s="195">
        <f>'ГБ №1'!E95+БСМП!E95+ДГБ!E95+'ГП №1'!E95+'ГП №3'!E95+'Стом.'!E95+Роддом!E95+УЗО!E95</f>
        <v>23450000</v>
      </c>
      <c r="F95" s="195">
        <f>'ГБ №1'!F95+БСМП!F95+ДГБ!F95+'ГП №1'!F95+'ГП №3'!F95+'Стом.'!F95+Роддом!F95+УЗО!F95</f>
        <v>568400</v>
      </c>
      <c r="G95" s="195">
        <f>'ГБ №1'!G95+БСМП!G95+ДГБ!G95+'ГП №1'!G95+'ГП №3'!G95+'Стом.'!G95+Роддом!G95+УЗО!G95</f>
        <v>8734025</v>
      </c>
      <c r="H95" s="195">
        <f>'ГБ №1'!H95+БСМП!H95+ДГБ!H95+'ГП №1'!H95+'ГП №3'!H95+'Стом.'!H95+Роддом!H95+УЗО!H95</f>
        <v>0</v>
      </c>
      <c r="I95" s="195">
        <f>'ГБ №1'!I95+БСМП!I95+ДГБ!I95+'ГП №1'!I95+'ГП №3'!I95+'Стом.'!I95+Роддом!I95+УЗО!I95</f>
        <v>8165740</v>
      </c>
      <c r="J95" s="195">
        <f>'ГБ №1'!J95+БСМП!J95+ДГБ!J95+'ГП №1'!J95+'ГП №3'!J95+'Стом.'!J95+Роддом!J95+УЗО!J95</f>
        <v>568285</v>
      </c>
    </row>
    <row r="96" spans="1:10" s="197" customFormat="1" ht="15">
      <c r="A96" s="192">
        <v>7</v>
      </c>
      <c r="B96" s="193" t="s">
        <v>944</v>
      </c>
      <c r="C96" s="195">
        <f>'ГБ №1'!C96+БСМП!C96+ДГБ!C96+'ГП №1'!C96+'ГП №3'!C96+'Стом.'!C96+Роддом!C96+УЗО!C96</f>
        <v>67301100</v>
      </c>
      <c r="D96" s="195">
        <f>'ГБ №1'!D96+БСМП!D96+ДГБ!D96+'ГП №1'!D96+'ГП №3'!D96+'Стом.'!D96+Роддом!D96+УЗО!D96</f>
        <v>0</v>
      </c>
      <c r="E96" s="195">
        <f>'ГБ №1'!E96+БСМП!E96+ДГБ!E96+'ГП №1'!E96+'ГП №3'!E96+'Стом.'!E96+Роддом!E96+УЗО!E96</f>
        <v>67301100</v>
      </c>
      <c r="F96" s="195">
        <f>'ГБ №1'!F96+БСМП!F96+ДГБ!F96+'ГП №1'!F96+'ГП №3'!F96+'Стом.'!F96+Роддом!F96+УЗО!F96</f>
        <v>0</v>
      </c>
      <c r="G96" s="195">
        <f>'ГБ №1'!G96+БСМП!G96+ДГБ!G96+'ГП №1'!G96+'ГП №3'!G96+'Стом.'!G96+Роддом!G96+УЗО!G96</f>
        <v>21991940.9</v>
      </c>
      <c r="H96" s="195">
        <f>'ГБ №1'!H96+БСМП!H96+ДГБ!H96+'ГП №1'!H96+'ГП №3'!H96+'Стом.'!H96+Роддом!H96+УЗО!H96</f>
        <v>0</v>
      </c>
      <c r="I96" s="195">
        <f>'ГБ №1'!I96+БСМП!I96+ДГБ!I96+'ГП №1'!I96+'ГП №3'!I96+'Стом.'!I96+Роддом!I96+УЗО!I96</f>
        <v>21991940.9</v>
      </c>
      <c r="J96" s="195">
        <f>'ГБ №1'!J96+БСМП!J96+ДГБ!J96+'ГП №1'!J96+'ГП №3'!J96+'Стом.'!J96+Роддом!J96+УЗО!J96</f>
        <v>0</v>
      </c>
    </row>
    <row r="97" spans="1:10" s="201" customFormat="1" ht="47.25">
      <c r="A97" s="226"/>
      <c r="B97" s="335" t="s">
        <v>1017</v>
      </c>
      <c r="C97" s="166"/>
      <c r="D97" s="166"/>
      <c r="E97" s="166"/>
      <c r="F97" s="166"/>
      <c r="G97" s="166"/>
      <c r="H97" s="166"/>
      <c r="I97" s="166"/>
      <c r="J97" s="166"/>
    </row>
    <row r="98" spans="1:10" s="229" customFormat="1" ht="25.5">
      <c r="A98" s="227">
        <v>1.1</v>
      </c>
      <c r="B98" s="253" t="s">
        <v>1018</v>
      </c>
      <c r="C98" s="166">
        <f>'ГБ №1'!C98+БСМП!C98+ДГБ!C98+'ГП №1'!C98+'ГП №3'!C98+'Стом.'!C98+Роддом!C98+УЗО!C98</f>
        <v>8011500</v>
      </c>
      <c r="D98" s="166">
        <f>'ГБ №1'!D98+БСМП!D98+ДГБ!D98+'ГП №1'!D98+'ГП №3'!D98+'Стом.'!D98+Роддом!D98+УЗО!D98</f>
        <v>0</v>
      </c>
      <c r="E98" s="166">
        <f>'ГБ №1'!E98+БСМП!E98+ДГБ!E98+'ГП №1'!E98+'ГП №3'!E98+'Стом.'!E98+Роддом!E98+УЗО!E98</f>
        <v>7596900</v>
      </c>
      <c r="F98" s="166">
        <f>'ГБ №1'!F98+БСМП!F98+ДГБ!F98+'ГП №1'!F98+'ГП №3'!F98+'Стом.'!F98+Роддом!F98+УЗО!F98</f>
        <v>414600</v>
      </c>
      <c r="G98" s="166">
        <f>'ГБ №1'!G98+БСМП!G98+ДГБ!G98+'ГП №1'!G98+'ГП №3'!G98+'Стом.'!G98+Роддом!G98+УЗО!G98</f>
        <v>656251</v>
      </c>
      <c r="H98" s="166">
        <f>'ГБ №1'!H98+БСМП!H98+ДГБ!H98+'ГП №1'!H98+'ГП №3'!H98+'Стом.'!H98+Роддом!H98+УЗО!H98</f>
        <v>0</v>
      </c>
      <c r="I98" s="166">
        <f>'ГБ №1'!I98+БСМП!I98+ДГБ!I98+'ГП №1'!I98+'ГП №3'!I98+'Стом.'!I98+Роддом!I98+УЗО!I98</f>
        <v>241766</v>
      </c>
      <c r="J98" s="166">
        <f>'ГБ №1'!J98+БСМП!J98+ДГБ!J98+'ГП №1'!J98+'ГП №3'!J98+'Стом.'!J98+Роддом!J98+УЗО!J98</f>
        <v>414485</v>
      </c>
    </row>
    <row r="99" spans="1:10" s="229" customFormat="1" ht="15">
      <c r="A99" s="227">
        <v>1</v>
      </c>
      <c r="B99" s="343" t="s">
        <v>944</v>
      </c>
      <c r="C99" s="167">
        <f>'ГБ №1'!C99+БСМП!C99+ДГБ!C99+'ГП №1'!C99+'ГП №3'!C99+'Стом.'!C99+Роддом!C99+УЗО!C99</f>
        <v>548900</v>
      </c>
      <c r="D99" s="167">
        <f>'ГБ №1'!D99+БСМП!D99+ДГБ!D99+'ГП №1'!D99+'ГП №3'!D99+'Стом.'!D99+Роддом!D99+УЗО!D99</f>
        <v>0</v>
      </c>
      <c r="E99" s="167">
        <f>'ГБ №1'!E99+БСМП!E99+ДГБ!E99+'ГП №1'!E99+'ГП №3'!E99+'Стом.'!E99+Роддом!E99+УЗО!E99</f>
        <v>404400</v>
      </c>
      <c r="F99" s="167">
        <f>'ГБ №1'!F99+БСМП!F99+ДГБ!F99+'ГП №1'!F99+'ГП №3'!F99+'Стом.'!F99+Роддом!F99+УЗО!F99</f>
        <v>144500</v>
      </c>
      <c r="G99" s="167">
        <f>'ГБ №1'!G99+БСМП!G99+ДГБ!G99+'ГП №1'!G99+'ГП №3'!G99+'Стом.'!G99+Роддом!G99+УЗО!G99</f>
        <v>144500</v>
      </c>
      <c r="H99" s="167">
        <f>'ГБ №1'!H99+БСМП!H99+ДГБ!H99+'ГП №1'!H99+'ГП №3'!H99+'Стом.'!H99+Роддом!H99+УЗО!H99</f>
        <v>0</v>
      </c>
      <c r="I99" s="167">
        <f>'ГБ №1'!I99+БСМП!I99+ДГБ!I99+'ГП №1'!I99+'ГП №3'!I99+'Стом.'!I99+Роддом!I99+УЗО!I99</f>
        <v>0</v>
      </c>
      <c r="J99" s="167">
        <f>'ГБ №1'!J99+БСМП!J99+ДГБ!J99+'ГП №1'!J99+'ГП №3'!J99+'Стом.'!J99+Роддом!J99+УЗО!J99</f>
        <v>144500</v>
      </c>
    </row>
    <row r="100" spans="1:10" s="229" customFormat="1" ht="15">
      <c r="A100" s="227"/>
      <c r="B100" s="251" t="s">
        <v>1057</v>
      </c>
      <c r="C100" s="167">
        <f>'ГБ №1'!C100+БСМП!C100+ДГБ!C100+'ГП №1'!C100+'ГП №3'!C100+'Стом.'!C100+Роддом!C100+УЗО!C100</f>
        <v>291400</v>
      </c>
      <c r="D100" s="167">
        <f>'ГБ №1'!D100+БСМП!D100+ДГБ!D100+'ГП №1'!D100+'ГП №3'!D100+'Стом.'!D100+Роддом!D100+УЗО!D100</f>
        <v>0</v>
      </c>
      <c r="E100" s="167">
        <f>'ГБ №1'!E100+БСМП!E100+ДГБ!E100+'ГП №1'!E100+'ГП №3'!E100+'Стом.'!E100+Роддом!E100+УЗО!E100</f>
        <v>290400</v>
      </c>
      <c r="F100" s="167">
        <f>'ГБ №1'!F100+БСМП!F100+ДГБ!F100+'ГП №1'!F100+'ГП №3'!F100+'Стом.'!F100+Роддом!F100+УЗО!F100</f>
        <v>1000</v>
      </c>
      <c r="G100" s="167">
        <f>'ГБ №1'!G100+БСМП!G100+ДГБ!G100+'ГП №1'!G100+'ГП №3'!G100+'Стом.'!G100+Роддом!G100+УЗО!G100</f>
        <v>1000</v>
      </c>
      <c r="H100" s="167">
        <f>'ГБ №1'!H100+БСМП!H100+ДГБ!H100+'ГП №1'!H100+'ГП №3'!H100+'Стом.'!H100+Роддом!H100+УЗО!H100</f>
        <v>0</v>
      </c>
      <c r="I100" s="167">
        <f>'ГБ №1'!I100+БСМП!I100+ДГБ!I100+'ГП №1'!I100+'ГП №3'!I100+'Стом.'!I100+Роддом!I100+УЗО!I100</f>
        <v>0</v>
      </c>
      <c r="J100" s="167">
        <f>'ГБ №1'!J100+БСМП!J100+ДГБ!J100+'ГП №1'!J100+'ГП №3'!J100+'Стом.'!J100+Роддом!J100+УЗО!J100</f>
        <v>1000</v>
      </c>
    </row>
    <row r="101" spans="1:10" s="197" customFormat="1" ht="15">
      <c r="A101" s="192"/>
      <c r="B101" s="344" t="s">
        <v>1058</v>
      </c>
      <c r="C101" s="195">
        <f>'ГБ №1'!C101+БСМП!C101+ДГБ!C101+'ГП №1'!C101+'ГП №3'!C101+'Стом.'!C101+Роддом!C101+УЗО!C101</f>
        <v>257500</v>
      </c>
      <c r="D101" s="195">
        <f>'ГБ №1'!D101+БСМП!D101+ДГБ!D101+'ГП №1'!D101+'ГП №3'!D101+'Стом.'!D101+Роддом!D101+УЗО!D101</f>
        <v>0</v>
      </c>
      <c r="E101" s="195">
        <f>'ГБ №1'!E101+БСМП!E101+ДГБ!E101+'ГП №1'!E101+'ГП №3'!E101+'Стом.'!E101+Роддом!E101+УЗО!E101</f>
        <v>114000</v>
      </c>
      <c r="F101" s="195">
        <f>'ГБ №1'!F101+БСМП!F101+ДГБ!F101+'ГП №1'!F101+'ГП №3'!F101+'Стом.'!F101+Роддом!F101+УЗО!F101</f>
        <v>143500</v>
      </c>
      <c r="G101" s="195">
        <f>'ГБ №1'!G101+БСМП!G101+ДГБ!G101+'ГП №1'!G101+'ГП №3'!G101+'Стом.'!G101+Роддом!G101+УЗО!G101</f>
        <v>143500</v>
      </c>
      <c r="H101" s="195">
        <f>'ГБ №1'!H101+БСМП!H101+ДГБ!H101+'ГП №1'!H101+'ГП №3'!H101+'Стом.'!H101+Роддом!H101+УЗО!H101</f>
        <v>0</v>
      </c>
      <c r="I101" s="195">
        <f>'ГБ №1'!I101+БСМП!I101+ДГБ!I101+'ГП №1'!I101+'ГП №3'!I101+'Стом.'!I101+Роддом!I101+УЗО!I101</f>
        <v>0</v>
      </c>
      <c r="J101" s="195">
        <f>'ГБ №1'!J101+БСМП!J101+ДГБ!J101+'ГП №1'!J101+'ГП №3'!J101+'Стом.'!J101+Роддом!J101+УЗО!J101</f>
        <v>143500</v>
      </c>
    </row>
    <row r="102" spans="1:10" s="229" customFormat="1" ht="15">
      <c r="A102" s="227">
        <v>2</v>
      </c>
      <c r="B102" s="334" t="s">
        <v>945</v>
      </c>
      <c r="C102" s="167">
        <f>'ГБ №1'!C102+БСМП!C102+ДГБ!C102+'ГП №1'!C102+'ГП №3'!C102+'Стом.'!C102+Роддом!C102+УЗО!C102</f>
        <v>1438500</v>
      </c>
      <c r="D102" s="167">
        <f>'ГБ №1'!D102+БСМП!D102+ДГБ!D102+'ГП №1'!D102+'ГП №3'!D102+'Стом.'!D102+Роддом!D102+УЗО!D102</f>
        <v>0</v>
      </c>
      <c r="E102" s="167">
        <f>'ГБ №1'!E102+БСМП!E102+ДГБ!E102+'ГП №1'!E102+'ГП №3'!E102+'Стом.'!E102+Роддом!E102+УЗО!E102</f>
        <v>1399100</v>
      </c>
      <c r="F102" s="167">
        <f>'ГБ №1'!F102+БСМП!F102+ДГБ!F102+'ГП №1'!F102+'ГП №3'!F102+'Стом.'!F102+Роддом!F102+УЗО!F102</f>
        <v>39400</v>
      </c>
      <c r="G102" s="167">
        <f>'ГБ №1'!G102+БСМП!G102+ДГБ!G102+'ГП №1'!G102+'ГП №3'!G102+'Стом.'!G102+Роддом!G102+УЗО!G102</f>
        <v>84775</v>
      </c>
      <c r="H102" s="167">
        <f>'ГБ №1'!H102+БСМП!H102+ДГБ!H102+'ГП №1'!H102+'ГП №3'!H102+'Стом.'!H102+Роддом!H102+УЗО!H102</f>
        <v>0</v>
      </c>
      <c r="I102" s="167">
        <f>'ГБ №1'!I102+БСМП!I102+ДГБ!I102+'ГП №1'!I102+'ГП №3'!I102+'Стом.'!I102+Роддом!I102+УЗО!I102</f>
        <v>45420</v>
      </c>
      <c r="J102" s="167">
        <f>'ГБ №1'!J102+БСМП!J102+ДГБ!J102+'ГП №1'!J102+'ГП №3'!J102+'Стом.'!J102+Роддом!J102+УЗО!J102</f>
        <v>39355</v>
      </c>
    </row>
    <row r="103" spans="1:10" s="229" customFormat="1" ht="15">
      <c r="A103" s="227"/>
      <c r="B103" s="251" t="s">
        <v>1057</v>
      </c>
      <c r="C103" s="167">
        <f>'ГБ №1'!C103+БСМП!C103+ДГБ!C103+'ГП №1'!C103+'ГП №3'!C103+'Стом.'!C103+Роддом!C103+УЗО!C103</f>
        <v>830000</v>
      </c>
      <c r="D103" s="167">
        <f>'ГБ №1'!D103+БСМП!D103+ДГБ!D103+'ГП №1'!D103+'ГП №3'!D103+'Стом.'!D103+Роддом!D103+УЗО!D103</f>
        <v>0</v>
      </c>
      <c r="E103" s="167">
        <f>'ГБ №1'!E103+БСМП!E103+ДГБ!E103+'ГП №1'!E103+'ГП №3'!E103+'Стом.'!E103+Роддом!E103+УЗО!E103</f>
        <v>790600</v>
      </c>
      <c r="F103" s="167">
        <f>'ГБ №1'!F103+БСМП!F103+ДГБ!F103+'ГП №1'!F103+'ГП №3'!F103+'Стом.'!F103+Роддом!F103+УЗО!F103</f>
        <v>39400</v>
      </c>
      <c r="G103" s="167">
        <f>'ГБ №1'!G103+БСМП!G103+ДГБ!G103+'ГП №1'!G103+'ГП №3'!G103+'Стом.'!G103+Роддом!G103+УЗО!G103</f>
        <v>42775</v>
      </c>
      <c r="H103" s="167">
        <f>'ГБ №1'!H103+БСМП!H103+ДГБ!H103+'ГП №1'!H103+'ГП №3'!H103+'Стом.'!H103+Роддом!H103+УЗО!H103</f>
        <v>0</v>
      </c>
      <c r="I103" s="167">
        <f>'ГБ №1'!I103+БСМП!I103+ДГБ!I103+'ГП №1'!I103+'ГП №3'!I103+'Стом.'!I103+Роддом!I103+УЗО!I103</f>
        <v>3420</v>
      </c>
      <c r="J103" s="167">
        <f>'ГБ №1'!J103+БСМП!J103+ДГБ!J103+'ГП №1'!J103+'ГП №3'!J103+'Стом.'!J103+Роддом!J103+УЗО!J103</f>
        <v>39355</v>
      </c>
    </row>
    <row r="104" spans="1:10" s="197" customFormat="1" ht="15">
      <c r="A104" s="192"/>
      <c r="B104" s="344" t="s">
        <v>1058</v>
      </c>
      <c r="C104" s="195">
        <f>'ГБ №1'!C104+БСМП!C104+ДГБ!C104+'ГП №1'!C104+'ГП №3'!C104+'Стом.'!C104+Роддом!C104+УЗО!C104</f>
        <v>608500</v>
      </c>
      <c r="D104" s="195">
        <f>'ГБ №1'!D104+БСМП!D104+ДГБ!D104+'ГП №1'!D104+'ГП №3'!D104+'Стом.'!D104+Роддом!D104+УЗО!D104</f>
        <v>0</v>
      </c>
      <c r="E104" s="195">
        <f>'ГБ №1'!E104+БСМП!E104+ДГБ!E104+'ГП №1'!E104+'ГП №3'!E104+'Стом.'!E104+Роддом!E104+УЗО!E104</f>
        <v>608500</v>
      </c>
      <c r="F104" s="195">
        <f>'ГБ №1'!F104+БСМП!F104+ДГБ!F104+'ГП №1'!F104+'ГП №3'!F104+'Стом.'!F104+Роддом!F104+УЗО!F104</f>
        <v>0</v>
      </c>
      <c r="G104" s="195">
        <f>'ГБ №1'!G104+БСМП!G104+ДГБ!G104+'ГП №1'!G104+'ГП №3'!G104+'Стом.'!G104+Роддом!G104+УЗО!G104</f>
        <v>42000</v>
      </c>
      <c r="H104" s="195">
        <f>'ГБ №1'!H104+БСМП!H104+ДГБ!H104+'ГП №1'!H104+'ГП №3'!H104+'Стом.'!H104+Роддом!H104+УЗО!H104</f>
        <v>0</v>
      </c>
      <c r="I104" s="195">
        <f>'ГБ №1'!I104+БСМП!I104+ДГБ!I104+'ГП №1'!I104+'ГП №3'!I104+'Стом.'!I104+Роддом!I104+УЗО!I104</f>
        <v>42000</v>
      </c>
      <c r="J104" s="195">
        <f>'ГБ №1'!J104+БСМП!J104+ДГБ!J104+'ГП №1'!J104+'ГП №3'!J104+'Стом.'!J104+Роддом!J104+УЗО!J104</f>
        <v>0</v>
      </c>
    </row>
    <row r="105" spans="1:10" s="229" customFormat="1" ht="15">
      <c r="A105" s="227">
        <v>3</v>
      </c>
      <c r="B105" s="334" t="s">
        <v>946</v>
      </c>
      <c r="C105" s="167">
        <f>'ГБ №1'!C105+БСМП!C105+ДГБ!C105+'ГП №1'!C105+'ГП №3'!C105+'Стом.'!C105+Роддом!C105+УЗО!C105</f>
        <v>1837200</v>
      </c>
      <c r="D105" s="167">
        <f>'ГБ №1'!D105+БСМП!D105+ДГБ!D105+'ГП №1'!D105+'ГП №3'!D105+'Стом.'!D105+Роддом!D105+УЗО!D105</f>
        <v>0</v>
      </c>
      <c r="E105" s="167">
        <f>'ГБ №1'!E105+БСМП!E105+ДГБ!E105+'ГП №1'!E105+'ГП №3'!E105+'Стом.'!E105+Роддом!E105+УЗО!E105</f>
        <v>1682500</v>
      </c>
      <c r="F105" s="167">
        <f>'ГБ №1'!F105+БСМП!F105+ДГБ!F105+'ГП №1'!F105+'ГП №3'!F105+'Стом.'!F105+Роддом!F105+УЗО!F105</f>
        <v>154700</v>
      </c>
      <c r="G105" s="167">
        <f>'ГБ №1'!G105+БСМП!G105+ДГБ!G105+'ГП №1'!G105+'ГП №3'!G105+'Стом.'!G105+Роддом!G105+УЗО!G105</f>
        <v>235590</v>
      </c>
      <c r="H105" s="167">
        <f>'ГБ №1'!H105+БСМП!H105+ДГБ!H105+'ГП №1'!H105+'ГП №3'!H105+'Стом.'!H105+Роддом!H105+УЗО!H105</f>
        <v>0</v>
      </c>
      <c r="I105" s="167">
        <f>'ГБ №1'!I105+БСМП!I105+ДГБ!I105+'ГП №1'!I105+'ГП №3'!I105+'Стом.'!I105+Роддом!I105+УЗО!I105</f>
        <v>80900</v>
      </c>
      <c r="J105" s="167">
        <f>'ГБ №1'!J105+БСМП!J105+ДГБ!J105+'ГП №1'!J105+'ГП №3'!J105+'Стом.'!J105+Роддом!J105+УЗО!J105</f>
        <v>154690</v>
      </c>
    </row>
    <row r="106" spans="1:10" s="229" customFormat="1" ht="15">
      <c r="A106" s="227"/>
      <c r="B106" s="251" t="s">
        <v>1057</v>
      </c>
      <c r="C106" s="167">
        <f>'ГБ №1'!C106+БСМП!C106+ДГБ!C106+'ГП №1'!C106+'ГП №3'!C106+'Стом.'!C106+Роддом!C106+УЗО!C106</f>
        <v>915200</v>
      </c>
      <c r="D106" s="167">
        <f>'ГБ №1'!D106+БСМП!D106+ДГБ!D106+'ГП №1'!D106+'ГП №3'!D106+'Стом.'!D106+Роддом!D106+УЗО!D106</f>
        <v>0</v>
      </c>
      <c r="E106" s="167">
        <f>'ГБ №1'!E106+БСМП!E106+ДГБ!E106+'ГП №1'!E106+'ГП №3'!E106+'Стом.'!E106+Роддом!E106+УЗО!E106</f>
        <v>915200</v>
      </c>
      <c r="F106" s="167">
        <f>'ГБ №1'!F106+БСМП!F106+ДГБ!F106+'ГП №1'!F106+'ГП №3'!F106+'Стом.'!F106+Роддом!F106+УЗО!F106</f>
        <v>0</v>
      </c>
      <c r="G106" s="167">
        <f>'ГБ №1'!G106+БСМП!G106+ДГБ!G106+'ГП №1'!G106+'ГП №3'!G106+'Стом.'!G106+Роддом!G106+УЗО!G106</f>
        <v>3950</v>
      </c>
      <c r="H106" s="167">
        <f>'ГБ №1'!H106+БСМП!H106+ДГБ!H106+'ГП №1'!H106+'ГП №3'!H106+'Стом.'!H106+Роддом!H106+УЗО!H106</f>
        <v>0</v>
      </c>
      <c r="I106" s="167">
        <f>'ГБ №1'!I106+БСМП!I106+ДГБ!I106+'ГП №1'!I106+'ГП №3'!I106+'Стом.'!I106+Роддом!I106+УЗО!I106</f>
        <v>3950</v>
      </c>
      <c r="J106" s="167">
        <f>'ГБ №1'!J106+БСМП!J106+ДГБ!J106+'ГП №1'!J106+'ГП №3'!J106+'Стом.'!J106+Роддом!J106+УЗО!J106</f>
        <v>0</v>
      </c>
    </row>
    <row r="107" spans="1:10" s="197" customFormat="1" ht="15">
      <c r="A107" s="192"/>
      <c r="B107" s="344" t="s">
        <v>1058</v>
      </c>
      <c r="C107" s="195">
        <f>'ГБ №1'!C107+БСМП!C107+ДГБ!C107+'ГП №1'!C107+'ГП №3'!C107+'Стом.'!C107+Роддом!C107+УЗО!C107</f>
        <v>922000</v>
      </c>
      <c r="D107" s="195">
        <f>'ГБ №1'!D107+БСМП!D107+ДГБ!D107+'ГП №1'!D107+'ГП №3'!D107+'Стом.'!D107+Роддом!D107+УЗО!D107</f>
        <v>0</v>
      </c>
      <c r="E107" s="195">
        <f>'ГБ №1'!E107+БСМП!E107+ДГБ!E107+'ГП №1'!E107+'ГП №3'!E107+'Стом.'!E107+Роддом!E107+УЗО!E107</f>
        <v>767300</v>
      </c>
      <c r="F107" s="195">
        <f>'ГБ №1'!F107+БСМП!F107+ДГБ!F107+'ГП №1'!F107+'ГП №3'!F107+'Стом.'!F107+Роддом!F107+УЗО!F107</f>
        <v>154700</v>
      </c>
      <c r="G107" s="195">
        <f>'ГБ №1'!G107+БСМП!G107+ДГБ!G107+'ГП №1'!G107+'ГП №3'!G107+'Стом.'!G107+Роддом!G107+УЗО!G107</f>
        <v>231640</v>
      </c>
      <c r="H107" s="195">
        <f>'ГБ №1'!H107+БСМП!H107+ДГБ!H107+'ГП №1'!H107+'ГП №3'!H107+'Стом.'!H107+Роддом!H107+УЗО!H107</f>
        <v>0</v>
      </c>
      <c r="I107" s="195">
        <f>'ГБ №1'!I107+БСМП!I107+ДГБ!I107+'ГП №1'!I107+'ГП №3'!I107+'Стом.'!I107+Роддом!I107+УЗО!I107</f>
        <v>76950</v>
      </c>
      <c r="J107" s="195">
        <f>'ГБ №1'!J107+БСМП!J107+ДГБ!J107+'ГП №1'!J107+'ГП №3'!J107+'Стом.'!J107+Роддом!J107+УЗО!J107</f>
        <v>154690</v>
      </c>
    </row>
    <row r="108" spans="1:10" s="229" customFormat="1" ht="15">
      <c r="A108" s="227">
        <v>4</v>
      </c>
      <c r="B108" s="334" t="s">
        <v>948</v>
      </c>
      <c r="C108" s="167">
        <f>'ГБ №1'!C108+БСМП!C108+ДГБ!C108+'ГП №1'!C108+'ГП №3'!C108+'Стом.'!C108+Роддом!C108+УЗО!C108</f>
        <v>971300</v>
      </c>
      <c r="D108" s="167">
        <f>'ГБ №1'!D108+БСМП!D108+ДГБ!D108+'ГП №1'!D108+'ГП №3'!D108+'Стом.'!D108+Роддом!D108+УЗО!D108</f>
        <v>0</v>
      </c>
      <c r="E108" s="167">
        <f>'ГБ №1'!E108+БСМП!E108+ДГБ!E108+'ГП №1'!E108+'ГП №3'!E108+'Стом.'!E108+Роддом!E108+УЗО!E108</f>
        <v>971300</v>
      </c>
      <c r="F108" s="167">
        <f>'ГБ №1'!F108+БСМП!F108+ДГБ!F108+'ГП №1'!F108+'ГП №3'!F108+'Стом.'!F108+Роддом!F108+УЗО!F108</f>
        <v>0</v>
      </c>
      <c r="G108" s="167">
        <f>'ГБ №1'!G108+БСМП!G108+ДГБ!G108+'ГП №1'!G108+'ГП №3'!G108+'Стом.'!G108+Роддом!G108+УЗО!G108</f>
        <v>0</v>
      </c>
      <c r="H108" s="167">
        <f>'ГБ №1'!H108+БСМП!H108+ДГБ!H108+'ГП №1'!H108+'ГП №3'!H108+'Стом.'!H108+Роддом!H108+УЗО!H108</f>
        <v>0</v>
      </c>
      <c r="I108" s="167">
        <f>'ГБ №1'!I108+БСМП!I108+ДГБ!I108+'ГП №1'!I108+'ГП №3'!I108+'Стом.'!I108+Роддом!I108+УЗО!I108</f>
        <v>0</v>
      </c>
      <c r="J108" s="167">
        <f>'ГБ №1'!J108+БСМП!J108+ДГБ!J108+'ГП №1'!J108+'ГП №3'!J108+'Стом.'!J108+Роддом!J108+УЗО!J108</f>
        <v>0</v>
      </c>
    </row>
    <row r="109" spans="1:10" s="229" customFormat="1" ht="15">
      <c r="A109" s="227"/>
      <c r="B109" s="251" t="s">
        <v>1057</v>
      </c>
      <c r="C109" s="167">
        <f>'ГБ №1'!C109+БСМП!C109+ДГБ!C109+'ГП №1'!C109+'ГП №3'!C109+'Стом.'!C109+Роддом!C109+УЗО!C109</f>
        <v>542100</v>
      </c>
      <c r="D109" s="167">
        <f>'ГБ №1'!D109+БСМП!D109+ДГБ!D109+'ГП №1'!D109+'ГП №3'!D109+'Стом.'!D109+Роддом!D109+УЗО!D109</f>
        <v>0</v>
      </c>
      <c r="E109" s="167">
        <f>'ГБ №1'!E109+БСМП!E109+ДГБ!E109+'ГП №1'!E109+'ГП №3'!E109+'Стом.'!E109+Роддом!E109+УЗО!E109</f>
        <v>542100</v>
      </c>
      <c r="F109" s="167">
        <f>'ГБ №1'!F109+БСМП!F109+ДГБ!F109+'ГП №1'!F109+'ГП №3'!F109+'Стом.'!F109+Роддом!F109+УЗО!F109</f>
        <v>0</v>
      </c>
      <c r="G109" s="167">
        <f>'ГБ №1'!G109+БСМП!G109+ДГБ!G109+'ГП №1'!G109+'ГП №3'!G109+'Стом.'!G109+Роддом!G109+УЗО!G109</f>
        <v>0</v>
      </c>
      <c r="H109" s="167">
        <f>'ГБ №1'!H109+БСМП!H109+ДГБ!H109+'ГП №1'!H109+'ГП №3'!H109+'Стом.'!H109+Роддом!H109+УЗО!H109</f>
        <v>0</v>
      </c>
      <c r="I109" s="167">
        <f>'ГБ №1'!I109+БСМП!I109+ДГБ!I109+'ГП №1'!I109+'ГП №3'!I109+'Стом.'!I109+Роддом!I109+УЗО!I109</f>
        <v>0</v>
      </c>
      <c r="J109" s="167">
        <f>'ГБ №1'!J109+БСМП!J109+ДГБ!J109+'ГП №1'!J109+'ГП №3'!J109+'Стом.'!J109+Роддом!J109+УЗО!J109</f>
        <v>0</v>
      </c>
    </row>
    <row r="110" spans="1:10" s="197" customFormat="1" ht="15">
      <c r="A110" s="192"/>
      <c r="B110" s="344" t="s">
        <v>1058</v>
      </c>
      <c r="C110" s="195">
        <f>'ГБ №1'!C110+БСМП!C110+ДГБ!C110+'ГП №1'!C110+'ГП №3'!C110+'Стом.'!C110+Роддом!C110+УЗО!C110</f>
        <v>429200</v>
      </c>
      <c r="D110" s="195">
        <f>'ГБ №1'!D110+БСМП!D110+ДГБ!D110+'ГП №1'!D110+'ГП №3'!D110+'Стом.'!D110+Роддом!D110+УЗО!D110</f>
        <v>0</v>
      </c>
      <c r="E110" s="195">
        <f>'ГБ №1'!E110+БСМП!E110+ДГБ!E110+'ГП №1'!E110+'ГП №3'!E110+'Стом.'!E110+Роддом!E110+УЗО!E110</f>
        <v>429200</v>
      </c>
      <c r="F110" s="195">
        <f>'ГБ №1'!F110+БСМП!F110+ДГБ!F110+'ГП №1'!F110+'ГП №3'!F110+'Стом.'!F110+Роддом!F110+УЗО!F110</f>
        <v>0</v>
      </c>
      <c r="G110" s="195">
        <f>'ГБ №1'!G110+БСМП!G110+ДГБ!G110+'ГП №1'!G110+'ГП №3'!G110+'Стом.'!G110+Роддом!G110+УЗО!G110</f>
        <v>0</v>
      </c>
      <c r="H110" s="195">
        <f>'ГБ №1'!H110+БСМП!H110+ДГБ!H110+'ГП №1'!H110+'ГП №3'!H110+'Стом.'!H110+Роддом!H110+УЗО!H110</f>
        <v>0</v>
      </c>
      <c r="I110" s="195">
        <f>'ГБ №1'!I110+БСМП!I110+ДГБ!I110+'ГП №1'!I110+'ГП №3'!I110+'Стом.'!I110+Роддом!I110+УЗО!I110</f>
        <v>0</v>
      </c>
      <c r="J110" s="195">
        <f>'ГБ №1'!J110+БСМП!J110+ДГБ!J110+'ГП №1'!J110+'ГП №3'!J110+'Стом.'!J110+Роддом!J110+УЗО!J110</f>
        <v>0</v>
      </c>
    </row>
    <row r="111" spans="1:10" s="229" customFormat="1" ht="15">
      <c r="A111" s="227">
        <v>5</v>
      </c>
      <c r="B111" s="334" t="s">
        <v>974</v>
      </c>
      <c r="C111" s="167">
        <f>'ГБ №1'!C111+БСМП!C111+ДГБ!C111+'ГП №1'!C111+'ГП №3'!C111+'Стом.'!C111+Роддом!C111+УЗО!C111</f>
        <v>1374100</v>
      </c>
      <c r="D111" s="167">
        <f>'ГБ №1'!D111+БСМП!D111+ДГБ!D111+'ГП №1'!D111+'ГП №3'!D111+'Стом.'!D111+Роддом!D111+УЗО!D111</f>
        <v>0</v>
      </c>
      <c r="E111" s="167">
        <f>'ГБ №1'!E111+БСМП!E111+ДГБ!E111+'ГП №1'!E111+'ГП №3'!E111+'Стом.'!E111+Роддом!E111+УЗО!E111</f>
        <v>1336100</v>
      </c>
      <c r="F111" s="167">
        <f>'ГБ №1'!F111+БСМП!F111+ДГБ!F111+'ГП №1'!F111+'ГП №3'!F111+'Стом.'!F111+Роддом!F111+УЗО!F111</f>
        <v>38000</v>
      </c>
      <c r="G111" s="167">
        <f>'ГБ №1'!G111+БСМП!G111+ДГБ!G111+'ГП №1'!G111+'ГП №3'!G111+'Стом.'!G111+Роддом!G111+УЗО!G111</f>
        <v>37970</v>
      </c>
      <c r="H111" s="167">
        <f>'ГБ №1'!H111+БСМП!H111+ДГБ!H111+'ГП №1'!H111+'ГП №3'!H111+'Стом.'!H111+Роддом!H111+УЗО!H111</f>
        <v>0</v>
      </c>
      <c r="I111" s="167">
        <f>'ГБ №1'!I111+БСМП!I111+ДГБ!I111+'ГП №1'!I111+'ГП №3'!I111+'Стом.'!I111+Роддом!I111+УЗО!I111</f>
        <v>0</v>
      </c>
      <c r="J111" s="167">
        <f>'ГБ №1'!J111+БСМП!J111+ДГБ!J111+'ГП №1'!J111+'ГП №3'!J111+'Стом.'!J111+Роддом!J111+УЗО!J111</f>
        <v>37970</v>
      </c>
    </row>
    <row r="112" spans="1:10" s="229" customFormat="1" ht="15">
      <c r="A112" s="227"/>
      <c r="B112" s="251" t="s">
        <v>1057</v>
      </c>
      <c r="C112" s="167">
        <f>'ГБ №1'!C112+БСМП!C112+ДГБ!C112+'ГП №1'!C112+'ГП №3'!C112+'Стом.'!C112+Роддом!C112+УЗО!C112</f>
        <v>798500</v>
      </c>
      <c r="D112" s="167">
        <f>'ГБ №1'!D112+БСМП!D112+ДГБ!D112+'ГП №1'!D112+'ГП №3'!D112+'Стом.'!D112+Роддом!D112+УЗО!D112</f>
        <v>0</v>
      </c>
      <c r="E112" s="167">
        <f>'ГБ №1'!E112+БСМП!E112+ДГБ!E112+'ГП №1'!E112+'ГП №3'!E112+'Стом.'!E112+Роддом!E112+УЗО!E112</f>
        <v>760500</v>
      </c>
      <c r="F112" s="167">
        <f>'ГБ №1'!F112+БСМП!F112+ДГБ!F112+'ГП №1'!F112+'ГП №3'!F112+'Стом.'!F112+Роддом!F112+УЗО!F112</f>
        <v>38000</v>
      </c>
      <c r="G112" s="167">
        <f>'ГБ №1'!G112+БСМП!G112+ДГБ!G112+'ГП №1'!G112+'ГП №3'!G112+'Стом.'!G112+Роддом!G112+УЗО!G112</f>
        <v>37970</v>
      </c>
      <c r="H112" s="167">
        <f>'ГБ №1'!H112+БСМП!H112+ДГБ!H112+'ГП №1'!H112+'ГП №3'!H112+'Стом.'!H112+Роддом!H112+УЗО!H112</f>
        <v>0</v>
      </c>
      <c r="I112" s="167">
        <f>'ГБ №1'!I112+БСМП!I112+ДГБ!I112+'ГП №1'!I112+'ГП №3'!I112+'Стом.'!I112+Роддом!I112+УЗО!I112</f>
        <v>0</v>
      </c>
      <c r="J112" s="167">
        <f>'ГБ №1'!J112+БСМП!J112+ДГБ!J112+'ГП №1'!J112+'ГП №3'!J112+'Стом.'!J112+Роддом!J112+УЗО!J112</f>
        <v>37970</v>
      </c>
    </row>
    <row r="113" spans="1:10" s="197" customFormat="1" ht="15">
      <c r="A113" s="192"/>
      <c r="B113" s="344" t="s">
        <v>1058</v>
      </c>
      <c r="C113" s="195">
        <f>'ГБ №1'!C113+БСМП!C113+ДГБ!C113+'ГП №1'!C113+'ГП №3'!C113+'Стом.'!C113+Роддом!C113+УЗО!C113</f>
        <v>575600</v>
      </c>
      <c r="D113" s="195">
        <f>'ГБ №1'!D113+БСМП!D113+ДГБ!D113+'ГП №1'!D113+'ГП №3'!D113+'Стом.'!D113+Роддом!D113+УЗО!D113</f>
        <v>0</v>
      </c>
      <c r="E113" s="195">
        <f>'ГБ №1'!E113+БСМП!E113+ДГБ!E113+'ГП №1'!E113+'ГП №3'!E113+'Стом.'!E113+Роддом!E113+УЗО!E113</f>
        <v>575600</v>
      </c>
      <c r="F113" s="195">
        <f>'ГБ №1'!F113+БСМП!F113+ДГБ!F113+'ГП №1'!F113+'ГП №3'!F113+'Стом.'!F113+Роддом!F113+УЗО!F113</f>
        <v>0</v>
      </c>
      <c r="G113" s="195">
        <f>'ГБ №1'!G113+БСМП!G113+ДГБ!G113+'ГП №1'!G113+'ГП №3'!G113+'Стом.'!G113+Роддом!G113+УЗО!G113</f>
        <v>0</v>
      </c>
      <c r="H113" s="195">
        <f>'ГБ №1'!H113+БСМП!H113+ДГБ!H113+'ГП №1'!H113+'ГП №3'!H113+'Стом.'!H113+Роддом!H113+УЗО!H113</f>
        <v>0</v>
      </c>
      <c r="I113" s="195">
        <f>'ГБ №1'!I113+БСМП!I113+ДГБ!I113+'ГП №1'!I113+'ГП №3'!I113+'Стом.'!I113+Роддом!I113+УЗО!I113</f>
        <v>0</v>
      </c>
      <c r="J113" s="195">
        <f>'ГБ №1'!J113+БСМП!J113+ДГБ!J113+'ГП №1'!J113+'ГП №3'!J113+'Стом.'!J113+Роддом!J113+УЗО!J113</f>
        <v>0</v>
      </c>
    </row>
    <row r="114" spans="1:10" s="229" customFormat="1" ht="15">
      <c r="A114" s="227">
        <v>6</v>
      </c>
      <c r="B114" s="334" t="s">
        <v>975</v>
      </c>
      <c r="C114" s="167">
        <f>'ГБ №1'!C114+БСМП!C114+ДГБ!C114+'ГП №1'!C114+'ГП №3'!C114+'Стом.'!C114+Роддом!C114+УЗО!C114</f>
        <v>1374100</v>
      </c>
      <c r="D114" s="167">
        <f>'ГБ №1'!D114+БСМП!D114+ДГБ!D114+'ГП №1'!D114+'ГП №3'!D114+'Стом.'!D114+Роддом!D114+УЗО!D114</f>
        <v>0</v>
      </c>
      <c r="E114" s="167">
        <f>'ГБ №1'!E114+БСМП!E114+ДГБ!E114+'ГП №1'!E114+'ГП №3'!E114+'Стом.'!E114+Роддом!E114+УЗО!E114</f>
        <v>1336100</v>
      </c>
      <c r="F114" s="167">
        <f>'ГБ №1'!F114+БСМП!F114+ДГБ!F114+'ГП №1'!F114+'ГП №3'!F114+'Стом.'!F114+Роддом!F114+УЗО!F114</f>
        <v>38000</v>
      </c>
      <c r="G114" s="167">
        <f>'ГБ №1'!G114+БСМП!G114+ДГБ!G114+'ГП №1'!G114+'ГП №3'!G114+'Стом.'!G114+Роддом!G114+УЗО!G114</f>
        <v>47370</v>
      </c>
      <c r="H114" s="167">
        <f>'ГБ №1'!H114+БСМП!H114+ДГБ!H114+'ГП №1'!H114+'ГП №3'!H114+'Стом.'!H114+Роддом!H114+УЗО!H114</f>
        <v>0</v>
      </c>
      <c r="I114" s="167">
        <f>'ГБ №1'!I114+БСМП!I114+ДГБ!I114+'ГП №1'!I114+'ГП №3'!I114+'Стом.'!I114+Роддом!I114+УЗО!I114</f>
        <v>9400</v>
      </c>
      <c r="J114" s="167">
        <f>'ГБ №1'!J114+БСМП!J114+ДГБ!J114+'ГП №1'!J114+'ГП №3'!J114+'Стом.'!J114+Роддом!J114+УЗО!J114</f>
        <v>37970</v>
      </c>
    </row>
    <row r="115" spans="1:10" s="229" customFormat="1" ht="15">
      <c r="A115" s="227"/>
      <c r="B115" s="251" t="s">
        <v>1057</v>
      </c>
      <c r="C115" s="167">
        <f>'ГБ №1'!C115+БСМП!C115+ДГБ!C115+'ГП №1'!C115+'ГП №3'!C115+'Стом.'!C115+Роддом!C115+УЗО!C115</f>
        <v>800700</v>
      </c>
      <c r="D115" s="167">
        <f>'ГБ №1'!D115+БСМП!D115+ДГБ!D115+'ГП №1'!D115+'ГП №3'!D115+'Стом.'!D115+Роддом!D115+УЗО!D115</f>
        <v>0</v>
      </c>
      <c r="E115" s="167">
        <f>'ГБ №1'!E115+БСМП!E115+ДГБ!E115+'ГП №1'!E115+'ГП №3'!E115+'Стом.'!E115+Роддом!E115+УЗО!E115</f>
        <v>762700</v>
      </c>
      <c r="F115" s="167">
        <f>'ГБ №1'!F115+БСМП!F115+ДГБ!F115+'ГП №1'!F115+'ГП №3'!F115+'Стом.'!F115+Роддом!F115+УЗО!F115</f>
        <v>38000</v>
      </c>
      <c r="G115" s="167">
        <f>'ГБ №1'!G115+БСМП!G115+ДГБ!G115+'ГП №1'!G115+'ГП №3'!G115+'Стом.'!G115+Роддом!G115+УЗО!G115</f>
        <v>41170</v>
      </c>
      <c r="H115" s="167">
        <f>'ГБ №1'!H115+БСМП!H115+ДГБ!H115+'ГП №1'!H115+'ГП №3'!H115+'Стом.'!H115+Роддом!H115+УЗО!H115</f>
        <v>0</v>
      </c>
      <c r="I115" s="167">
        <f>'ГБ №1'!I115+БСМП!I115+ДГБ!I115+'ГП №1'!I115+'ГП №3'!I115+'Стом.'!I115+Роддом!I115+УЗО!I115</f>
        <v>3200</v>
      </c>
      <c r="J115" s="167">
        <f>'ГБ №1'!J115+БСМП!J115+ДГБ!J115+'ГП №1'!J115+'ГП №3'!J115+'Стом.'!J115+Роддом!J115+УЗО!J115</f>
        <v>37970</v>
      </c>
    </row>
    <row r="116" spans="1:10" s="197" customFormat="1" ht="15">
      <c r="A116" s="192"/>
      <c r="B116" s="344" t="s">
        <v>1058</v>
      </c>
      <c r="C116" s="195">
        <f>'ГБ №1'!C116+БСМП!C116+ДГБ!C116+'ГП №1'!C116+'ГП №3'!C116+'Стом.'!C116+Роддом!C116+УЗО!C116</f>
        <v>573400</v>
      </c>
      <c r="D116" s="195">
        <f>'ГБ №1'!D116+БСМП!D116+ДГБ!D116+'ГП №1'!D116+'ГП №3'!D116+'Стом.'!D116+Роддом!D116+УЗО!D116</f>
        <v>0</v>
      </c>
      <c r="E116" s="195">
        <f>'ГБ №1'!E116+БСМП!E116+ДГБ!E116+'ГП №1'!E116+'ГП №3'!E116+'Стом.'!E116+Роддом!E116+УЗО!E116</f>
        <v>573400</v>
      </c>
      <c r="F116" s="195">
        <f>'ГБ №1'!F116+БСМП!F116+ДГБ!F116+'ГП №1'!F116+'ГП №3'!F116+'Стом.'!F116+Роддом!F116+УЗО!F116</f>
        <v>0</v>
      </c>
      <c r="G116" s="195">
        <f>'ГБ №1'!G116+БСМП!G116+ДГБ!G116+'ГП №1'!G116+'ГП №3'!G116+'Стом.'!G116+Роддом!G116+УЗО!G116</f>
        <v>6200</v>
      </c>
      <c r="H116" s="195">
        <f>'ГБ №1'!H116+БСМП!H116+ДГБ!H116+'ГП №1'!H116+'ГП №3'!H116+'Стом.'!H116+Роддом!H116+УЗО!H116</f>
        <v>0</v>
      </c>
      <c r="I116" s="195">
        <f>'ГБ №1'!I116+БСМП!I116+ДГБ!I116+'ГП №1'!I116+'ГП №3'!I116+'Стом.'!I116+Роддом!I116+УЗО!I116</f>
        <v>6200</v>
      </c>
      <c r="J116" s="195">
        <f>'ГБ №1'!J116+БСМП!J116+ДГБ!J116+'ГП №1'!J116+'ГП №3'!J116+'Стом.'!J116+Роддом!J116+УЗО!J116</f>
        <v>0</v>
      </c>
    </row>
    <row r="117" spans="1:10" s="229" customFormat="1" ht="15">
      <c r="A117" s="227">
        <v>7</v>
      </c>
      <c r="B117" s="334" t="s">
        <v>1019</v>
      </c>
      <c r="C117" s="167">
        <f>'ГБ №1'!C117+БСМП!C117+ДГБ!C117+'ГП №1'!C117+'ГП №3'!C117+'Стом.'!C117+Роддом!C117+УЗО!C117</f>
        <v>467400</v>
      </c>
      <c r="D117" s="167">
        <f>'ГБ №1'!D117+БСМП!D117+ДГБ!D117+'ГП №1'!D117+'ГП №3'!D117+'Стом.'!D117+Роддом!D117+УЗО!D117</f>
        <v>0</v>
      </c>
      <c r="E117" s="167">
        <f>'ГБ №1'!E117+БСМП!E117+ДГБ!E117+'ГП №1'!E117+'ГП №3'!E117+'Стом.'!E117+Роддом!E117+УЗО!E117</f>
        <v>467400</v>
      </c>
      <c r="F117" s="167">
        <f>'ГБ №1'!F117+БСМП!F117+ДГБ!F117+'ГП №1'!F117+'ГП №3'!F117+'Стом.'!F117+Роддом!F117+УЗО!F117</f>
        <v>0</v>
      </c>
      <c r="G117" s="167">
        <f>'ГБ №1'!G117+БСМП!G117+ДГБ!G117+'ГП №1'!G117+'ГП №3'!G117+'Стом.'!G117+Роддом!G117+УЗО!G117</f>
        <v>106046</v>
      </c>
      <c r="H117" s="167">
        <f>'ГБ №1'!H117+БСМП!H117+ДГБ!H117+'ГП №1'!H117+'ГП №3'!H117+'Стом.'!H117+Роддом!H117+УЗО!H117</f>
        <v>0</v>
      </c>
      <c r="I117" s="167">
        <f>'ГБ №1'!I117+БСМП!I117+ДГБ!I117+'ГП №1'!I117+'ГП №3'!I117+'Стом.'!I117+Роддом!I117+УЗО!I117</f>
        <v>106046</v>
      </c>
      <c r="J117" s="167">
        <f>'ГБ №1'!J117+БСМП!J117+ДГБ!J117+'ГП №1'!J117+'ГП №3'!J117+'Стом.'!J117+Роддом!J117+УЗО!J117</f>
        <v>0</v>
      </c>
    </row>
    <row r="118" spans="1:10" s="229" customFormat="1" ht="15">
      <c r="A118" s="227"/>
      <c r="B118" s="251" t="s">
        <v>1057</v>
      </c>
      <c r="C118" s="167">
        <f>'ГБ №1'!C118+БСМП!C118+ДГБ!C118+'ГП №1'!C118+'ГП №3'!C118+'Стом.'!C118+Роддом!C118+УЗО!C118</f>
        <v>321400</v>
      </c>
      <c r="D118" s="167">
        <f>'ГБ №1'!D118+БСМП!D118+ДГБ!D118+'ГП №1'!D118+'ГП №3'!D118+'Стом.'!D118+Роддом!D118+УЗО!D118</f>
        <v>0</v>
      </c>
      <c r="E118" s="167">
        <f>'ГБ №1'!E118+БСМП!E118+ДГБ!E118+'ГП №1'!E118+'ГП №3'!E118+'Стом.'!E118+Роддом!E118+УЗО!E118</f>
        <v>321400</v>
      </c>
      <c r="F118" s="167">
        <f>'ГБ №1'!F118+БСМП!F118+ДГБ!F118+'ГП №1'!F118+'ГП №3'!F118+'Стом.'!F118+Роддом!F118+УЗО!F118</f>
        <v>0</v>
      </c>
      <c r="G118" s="167">
        <f>'ГБ №1'!G118+БСМП!G118+ДГБ!G118+'ГП №1'!G118+'ГП №3'!G118+'Стом.'!G118+Роддом!G118+УЗО!G118</f>
        <v>5800</v>
      </c>
      <c r="H118" s="167">
        <f>'ГБ №1'!H118+БСМП!H118+ДГБ!H118+'ГП №1'!H118+'ГП №3'!H118+'Стом.'!H118+Роддом!H118+УЗО!H118</f>
        <v>0</v>
      </c>
      <c r="I118" s="167">
        <f>'ГБ №1'!I118+БСМП!I118+ДГБ!I118+'ГП №1'!I118+'ГП №3'!I118+'Стом.'!I118+Роддом!I118+УЗО!I118</f>
        <v>5800</v>
      </c>
      <c r="J118" s="167">
        <f>'ГБ №1'!J118+БСМП!J118+ДГБ!J118+'ГП №1'!J118+'ГП №3'!J118+'Стом.'!J118+Роддом!J118+УЗО!J118</f>
        <v>0</v>
      </c>
    </row>
    <row r="119" spans="1:10" s="197" customFormat="1" ht="15">
      <c r="A119" s="192"/>
      <c r="B119" s="344" t="s">
        <v>1058</v>
      </c>
      <c r="C119" s="195">
        <f>'ГБ №1'!C119+БСМП!C119+ДГБ!C119+'ГП №1'!C119+'ГП №3'!C119+'Стом.'!C119+Роддом!C119+УЗО!C119</f>
        <v>146000</v>
      </c>
      <c r="D119" s="195">
        <f>'ГБ №1'!D119+БСМП!D119+ДГБ!D119+'ГП №1'!D119+'ГП №3'!D119+'Стом.'!D119+Роддом!D119+УЗО!D119</f>
        <v>0</v>
      </c>
      <c r="E119" s="195">
        <f>'ГБ №1'!E119+БСМП!E119+ДГБ!E119+'ГП №1'!E119+'ГП №3'!E119+'Стом.'!E119+Роддом!E119+УЗО!E119</f>
        <v>146000</v>
      </c>
      <c r="F119" s="195">
        <f>'ГБ №1'!F119+БСМП!F119+ДГБ!F119+'ГП №1'!F119+'ГП №3'!F119+'Стом.'!F119+Роддом!F119+УЗО!F119</f>
        <v>0</v>
      </c>
      <c r="G119" s="195">
        <f>'ГБ №1'!G119+БСМП!G119+ДГБ!G119+'ГП №1'!G119+'ГП №3'!G119+'Стом.'!G119+Роддом!G119+УЗО!G119</f>
        <v>100246</v>
      </c>
      <c r="H119" s="195">
        <f>'ГБ №1'!H119+БСМП!H119+ДГБ!H119+'ГП №1'!H119+'ГП №3'!H119+'Стом.'!H119+Роддом!H119+УЗО!H119</f>
        <v>0</v>
      </c>
      <c r="I119" s="195">
        <f>'ГБ №1'!I119+БСМП!I119+ДГБ!I119+'ГП №1'!I119+'ГП №3'!I119+'Стом.'!I119+Роддом!I119+УЗО!I119</f>
        <v>100246</v>
      </c>
      <c r="J119" s="195">
        <f>'ГБ №1'!J119+БСМП!J119+ДГБ!J119+'ГП №1'!J119+'ГП №3'!J119+'Стом.'!J119+Роддом!J119+УЗО!J119</f>
        <v>0</v>
      </c>
    </row>
    <row r="120" spans="1:10" s="201" customFormat="1" ht="25.5">
      <c r="A120" s="226"/>
      <c r="B120" s="253" t="s">
        <v>1020</v>
      </c>
      <c r="C120" s="166">
        <f>'ГБ №1'!C120+БСМП!C120+ДГБ!C120+'ГП №1'!C120+'ГП №3'!C120+'Стом.'!C120+Роддом!C120+УЗО!C120</f>
        <v>707200</v>
      </c>
      <c r="D120" s="166">
        <f>'ГБ №1'!D120+БСМП!D120+ДГБ!D120+'ГП №1'!D120+'ГП №3'!D120+'Стом.'!D120+Роддом!D120+УЗО!D120</f>
        <v>0</v>
      </c>
      <c r="E120" s="166">
        <f>'ГБ №1'!E120+БСМП!E120+ДГБ!E120+'ГП №1'!E120+'ГП №3'!E120+'Стом.'!E120+Роддом!E120+УЗО!E120</f>
        <v>500000</v>
      </c>
      <c r="F120" s="166">
        <f>'ГБ №1'!F120+БСМП!F120+ДГБ!F120+'ГП №1'!F120+'ГП №3'!F120+'Стом.'!F120+Роддом!F120+УЗО!F120</f>
        <v>207200</v>
      </c>
      <c r="G120" s="166">
        <f>'ГБ №1'!G120+БСМП!G120+ДГБ!G120+'ГП №1'!G120+'ГП №3'!G120+'Стом.'!G120+Роддом!G120+УЗО!G120</f>
        <v>707200</v>
      </c>
      <c r="H120" s="166">
        <f>'ГБ №1'!H120+БСМП!H120+ДГБ!H120+'ГП №1'!H120+'ГП №3'!H120+'Стом.'!H120+Роддом!H120+УЗО!H120</f>
        <v>0</v>
      </c>
      <c r="I120" s="166">
        <f>'ГБ №1'!I120+БСМП!I120+ДГБ!I120+'ГП №1'!I120+'ГП №3'!I120+'Стом.'!I120+Роддом!I120+УЗО!I120</f>
        <v>500000</v>
      </c>
      <c r="J120" s="166">
        <f>'ГБ №1'!J120+БСМП!J120+ДГБ!J120+'ГП №1'!J120+'ГП №3'!J120+'Стом.'!J120+Роддом!J120+УЗО!J120</f>
        <v>207200</v>
      </c>
    </row>
    <row r="121" spans="1:10" s="197" customFormat="1" ht="25.5">
      <c r="A121" s="192">
        <v>1</v>
      </c>
      <c r="B121" s="193" t="s">
        <v>1059</v>
      </c>
      <c r="C121" s="195">
        <f>'ГБ №1'!C121+БСМП!C121+ДГБ!C121+'ГП №1'!C121+'ГП №3'!C121+'Стом.'!C121+Роддом!C121+УЗО!C121</f>
        <v>706800</v>
      </c>
      <c r="D121" s="195">
        <f>'ГБ №1'!D121+БСМП!D121+ДГБ!D121+'ГП №1'!D121+'ГП №3'!D121+'Стом.'!D121+Роддом!D121+УЗО!D121</f>
        <v>0</v>
      </c>
      <c r="E121" s="195">
        <f>'ГБ №1'!E121+БСМП!E121+ДГБ!E121+'ГП №1'!E121+'ГП №3'!E121+'Стом.'!E121+Роддом!E121+УЗО!E121</f>
        <v>500000</v>
      </c>
      <c r="F121" s="195">
        <f>'ГБ №1'!F121+БСМП!F121+ДГБ!F121+'ГП №1'!F121+'ГП №3'!F121+'Стом.'!F121+Роддом!F121+УЗО!F121</f>
        <v>206800</v>
      </c>
      <c r="G121" s="195">
        <f>'ГБ №1'!G121+БСМП!G121+ДГБ!G121+'ГП №1'!G121+'ГП №3'!G121+'Стом.'!G121+Роддом!G121+УЗО!G121</f>
        <v>706800</v>
      </c>
      <c r="H121" s="195">
        <f>'ГБ №1'!H121+БСМП!H121+ДГБ!H121+'ГП №1'!H121+'ГП №3'!H121+'Стом.'!H121+Роддом!H121+УЗО!H121</f>
        <v>0</v>
      </c>
      <c r="I121" s="195">
        <f>'ГБ №1'!I121+БСМП!I121+ДГБ!I121+'ГП №1'!I121+'ГП №3'!I121+'Стом.'!I121+Роддом!I121+УЗО!I121</f>
        <v>500000</v>
      </c>
      <c r="J121" s="195">
        <f>'ГБ №1'!J121+БСМП!J121+ДГБ!J121+'ГП №1'!J121+'ГП №3'!J121+'Стом.'!J121+Роддом!J121+УЗО!J121</f>
        <v>206800</v>
      </c>
    </row>
    <row r="122" spans="1:10" s="229" customFormat="1" ht="25.5">
      <c r="A122" s="227">
        <v>2</v>
      </c>
      <c r="B122" s="334" t="s">
        <v>1060</v>
      </c>
      <c r="C122" s="167">
        <f>'ГБ №1'!C122+БСМП!C122+ДГБ!C122+'ГП №1'!C122+'ГП №3'!C122+'Стом.'!C122+Роддом!C122+УЗО!C122</f>
        <v>400</v>
      </c>
      <c r="D122" s="167">
        <f>'ГБ №1'!D122+БСМП!D122+ДГБ!D122+'ГП №1'!D122+'ГП №3'!D122+'Стом.'!D122+Роддом!D122+УЗО!D122</f>
        <v>0</v>
      </c>
      <c r="E122" s="167">
        <f>'ГБ №1'!E122+БСМП!E122+ДГБ!E122+'ГП №1'!E122+'ГП №3'!E122+'Стом.'!E122+Роддом!E122+УЗО!E122</f>
        <v>0</v>
      </c>
      <c r="F122" s="167">
        <f>'ГБ №1'!F122+БСМП!F122+ДГБ!F122+'ГП №1'!F122+'ГП №3'!F122+'Стом.'!F122+Роддом!F122+УЗО!F122</f>
        <v>400</v>
      </c>
      <c r="G122" s="167">
        <f>'ГБ №1'!G122+БСМП!G122+ДГБ!G122+'ГП №1'!G122+'ГП №3'!G122+'Стом.'!G122+Роддом!G122+УЗО!G122</f>
        <v>400</v>
      </c>
      <c r="H122" s="167">
        <f>'ГБ №1'!H122+БСМП!H122+ДГБ!H122+'ГП №1'!H122+'ГП №3'!H122+'Стом.'!H122+Роддом!H122+УЗО!H122</f>
        <v>0</v>
      </c>
      <c r="I122" s="167">
        <f>'ГБ №1'!I122+БСМП!I122+ДГБ!I122+'ГП №1'!I122+'ГП №3'!I122+'Стом.'!I122+Роддом!I122+УЗО!I122</f>
        <v>0</v>
      </c>
      <c r="J122" s="167">
        <f>'ГБ №1'!J122+БСМП!J122+ДГБ!J122+'ГП №1'!J122+'ГП №3'!J122+'Стом.'!J122+Роддом!J122+УЗО!J122</f>
        <v>400</v>
      </c>
    </row>
    <row r="123" spans="1:10" s="229" customFormat="1" ht="63">
      <c r="A123" s="227"/>
      <c r="B123" s="335" t="s">
        <v>1056</v>
      </c>
      <c r="C123" s="167"/>
      <c r="D123" s="167"/>
      <c r="E123" s="167"/>
      <c r="F123" s="167"/>
      <c r="G123" s="167"/>
      <c r="H123" s="167"/>
      <c r="I123" s="167"/>
      <c r="J123" s="167"/>
    </row>
    <row r="124" spans="1:10" s="201" customFormat="1" ht="25.5">
      <c r="A124" s="226"/>
      <c r="B124" s="253" t="s">
        <v>1022</v>
      </c>
      <c r="C124" s="166">
        <f>'ГБ №1'!C124+БСМП!C124+ДГБ!C124+'ГП №1'!C124+'ГП №3'!C124+'Стом.'!C124+Роддом!C124+УЗО!C124</f>
        <v>1148700</v>
      </c>
      <c r="D124" s="166">
        <f>'ГБ №1'!D124+БСМП!D124+ДГБ!D124+'ГП №1'!D124+'ГП №3'!D124+'Стом.'!D124+Роддом!D124+УЗО!D124</f>
        <v>0</v>
      </c>
      <c r="E124" s="166">
        <f>'ГБ №1'!E124+БСМП!E124+ДГБ!E124+'ГП №1'!E124+'ГП №3'!E124+'Стом.'!E124+Роддом!E124+УЗО!E124</f>
        <v>0</v>
      </c>
      <c r="F124" s="166">
        <f>'ГБ №1'!F124+БСМП!F124+ДГБ!F124+'ГП №1'!F124+'ГП №3'!F124+'Стом.'!F124+Роддом!F124+УЗО!F124</f>
        <v>1148700</v>
      </c>
      <c r="G124" s="166">
        <f>'ГБ №1'!G124+БСМП!G124+ДГБ!G124+'ГП №1'!G124+'ГП №3'!G124+'Стом.'!G124+Роддом!G124+УЗО!G124</f>
        <v>1135964.6</v>
      </c>
      <c r="H124" s="166">
        <f>'ГБ №1'!H124+БСМП!H124+ДГБ!H124+'ГП №1'!H124+'ГП №3'!H124+'Стом.'!H124+Роддом!H124+УЗО!H124</f>
        <v>0</v>
      </c>
      <c r="I124" s="166">
        <f>'ГБ №1'!I124+БСМП!I124+ДГБ!I124+'ГП №1'!I124+'ГП №3'!I124+'Стом.'!I124+Роддом!I124+УЗО!I124</f>
        <v>0</v>
      </c>
      <c r="J124" s="166">
        <f>'ГБ №1'!J124+БСМП!J124+ДГБ!J124+'ГП №1'!J124+'ГП №3'!J124+'Стом.'!J124+Роддом!J124+УЗО!J124</f>
        <v>1135964.6</v>
      </c>
    </row>
    <row r="125" spans="1:10" s="229" customFormat="1" ht="15">
      <c r="A125" s="227">
        <v>1</v>
      </c>
      <c r="B125" s="334" t="s">
        <v>944</v>
      </c>
      <c r="C125" s="167">
        <f>'ГБ №1'!C125+БСМП!C125+ДГБ!C125+'ГП №1'!C125+'ГП №3'!C125+'Стом.'!C125+Роддом!C125+УЗО!C125</f>
        <v>138800</v>
      </c>
      <c r="D125" s="167">
        <f>'ГБ №1'!D125+БСМП!D125+ДГБ!D125+'ГП №1'!D125+'ГП №3'!D125+'Стом.'!D125+Роддом!D125+УЗО!D125</f>
        <v>0</v>
      </c>
      <c r="E125" s="167">
        <f>'ГБ №1'!E125+БСМП!E125+ДГБ!E125+'ГП №1'!E125+'ГП №3'!E125+'Стом.'!E125+Роддом!E125+УЗО!E125</f>
        <v>0</v>
      </c>
      <c r="F125" s="167">
        <f>'ГБ №1'!F125+БСМП!F125+ДГБ!F125+'ГП №1'!F125+'ГП №3'!F125+'Стом.'!F125+Роддом!F125+УЗО!F125</f>
        <v>138800</v>
      </c>
      <c r="G125" s="167">
        <f>'ГБ №1'!G125+БСМП!G125+ДГБ!G125+'ГП №1'!G125+'ГП №3'!G125+'Стом.'!G125+Роддом!G125+УЗО!G125</f>
        <v>138676.6</v>
      </c>
      <c r="H125" s="167">
        <f>'ГБ №1'!H125+БСМП!H125+ДГБ!H125+'ГП №1'!H125+'ГП №3'!H125+'Стом.'!H125+Роддом!H125+УЗО!H125</f>
        <v>0</v>
      </c>
      <c r="I125" s="167">
        <f>'ГБ №1'!I125+БСМП!I125+ДГБ!I125+'ГП №1'!I125+'ГП №3'!I125+'Стом.'!I125+Роддом!I125+УЗО!I125</f>
        <v>0</v>
      </c>
      <c r="J125" s="167">
        <f>'ГБ №1'!J125+БСМП!J125+ДГБ!J125+'ГП №1'!J125+'ГП №3'!J125+'Стом.'!J125+Роддом!J125+УЗО!J125</f>
        <v>138676.6</v>
      </c>
    </row>
    <row r="126" spans="1:10" s="229" customFormat="1" ht="15">
      <c r="A126" s="227">
        <v>2</v>
      </c>
      <c r="B126" s="334" t="s">
        <v>946</v>
      </c>
      <c r="C126" s="167">
        <f>'ГБ №1'!C126+БСМП!C126+ДГБ!C126+'ГП №1'!C126+'ГП №3'!C126+'Стом.'!C126+Роддом!C126+УЗО!C126</f>
        <v>260700</v>
      </c>
      <c r="D126" s="167">
        <f>'ГБ №1'!D126+БСМП!D126+ДГБ!D126+'ГП №1'!D126+'ГП №3'!D126+'Стом.'!D126+Роддом!D126+УЗО!D126</f>
        <v>0</v>
      </c>
      <c r="E126" s="167">
        <f>'ГБ №1'!E126+БСМП!E126+ДГБ!E126+'ГП №1'!E126+'ГП №3'!E126+'Стом.'!E126+Роддом!E126+УЗО!E126</f>
        <v>0</v>
      </c>
      <c r="F126" s="167">
        <f>'ГБ №1'!F126+БСМП!F126+ДГБ!F126+'ГП №1'!F126+'ГП №3'!F126+'Стом.'!F126+Роддом!F126+УЗО!F126</f>
        <v>260700</v>
      </c>
      <c r="G126" s="167">
        <f>'ГБ №1'!G126+БСМП!G126+ДГБ!G126+'ГП №1'!G126+'ГП №3'!G126+'Стом.'!G126+Роддом!G126+УЗО!G126</f>
        <v>253753.4</v>
      </c>
      <c r="H126" s="167">
        <f>'ГБ №1'!H126+БСМП!H126+ДГБ!H126+'ГП №1'!H126+'ГП №3'!H126+'Стом.'!H126+Роддом!H126+УЗО!H126</f>
        <v>0</v>
      </c>
      <c r="I126" s="167">
        <f>'ГБ №1'!I126+БСМП!I126+ДГБ!I126+'ГП №1'!I126+'ГП №3'!I126+'Стом.'!I126+Роддом!I126+УЗО!I126</f>
        <v>0</v>
      </c>
      <c r="J126" s="167">
        <f>'ГБ №1'!J126+БСМП!J126+ДГБ!J126+'ГП №1'!J126+'ГП №3'!J126+'Стом.'!J126+Роддом!J126+УЗО!J126</f>
        <v>253753.4</v>
      </c>
    </row>
    <row r="127" spans="1:10" s="229" customFormat="1" ht="15">
      <c r="A127" s="227">
        <v>3</v>
      </c>
      <c r="B127" s="334" t="s">
        <v>945</v>
      </c>
      <c r="C127" s="167">
        <f>'ГБ №1'!C127+БСМП!C127+ДГБ!C127+'ГП №1'!C127+'ГП №3'!C127+'Стом.'!C127+Роддом!C127+УЗО!C127</f>
        <v>177600</v>
      </c>
      <c r="D127" s="167">
        <f>'ГБ №1'!D127+БСМП!D127+ДГБ!D127+'ГП №1'!D127+'ГП №3'!D127+'Стом.'!D127+Роддом!D127+УЗО!D127</f>
        <v>0</v>
      </c>
      <c r="E127" s="167">
        <f>'ГБ №1'!E127+БСМП!E127+ДГБ!E127+'ГП №1'!E127+'ГП №3'!E127+'Стом.'!E127+Роддом!E127+УЗО!E127</f>
        <v>0</v>
      </c>
      <c r="F127" s="167">
        <f>'ГБ №1'!F127+БСМП!F127+ДГБ!F127+'ГП №1'!F127+'ГП №3'!F127+'Стом.'!F127+Роддом!F127+УЗО!F127</f>
        <v>177600</v>
      </c>
      <c r="G127" s="167">
        <f>'ГБ №1'!G127+БСМП!G127+ДГБ!G127+'ГП №1'!G127+'ГП №3'!G127+'Стом.'!G127+Роддом!G127+УЗО!G127</f>
        <v>177535</v>
      </c>
      <c r="H127" s="167">
        <f>'ГБ №1'!H127+БСМП!H127+ДГБ!H127+'ГП №1'!H127+'ГП №3'!H127+'Стом.'!H127+Роддом!H127+УЗО!H127</f>
        <v>0</v>
      </c>
      <c r="I127" s="167">
        <f>'ГБ №1'!I127+БСМП!I127+ДГБ!I127+'ГП №1'!I127+'ГП №3'!I127+'Стом.'!I127+Роддом!I127+УЗО!I127</f>
        <v>0</v>
      </c>
      <c r="J127" s="167">
        <f>'ГБ №1'!J127+БСМП!J127+ДГБ!J127+'ГП №1'!J127+'ГП №3'!J127+'Стом.'!J127+Роддом!J127+УЗО!J127</f>
        <v>177535</v>
      </c>
    </row>
    <row r="128" spans="1:10" s="229" customFormat="1" ht="15">
      <c r="A128" s="227">
        <v>4</v>
      </c>
      <c r="B128" s="334" t="s">
        <v>948</v>
      </c>
      <c r="C128" s="167">
        <f>'ГБ №1'!C128+БСМП!C128+ДГБ!C128+'ГП №1'!C128+'ГП №3'!C128+'Стом.'!C128+Роддом!C128+УЗО!C128</f>
        <v>229200</v>
      </c>
      <c r="D128" s="167">
        <f>'ГБ №1'!D128+БСМП!D128+ДГБ!D128+'ГП №1'!D128+'ГП №3'!D128+'Стом.'!D128+Роддом!D128+УЗО!D128</f>
        <v>0</v>
      </c>
      <c r="E128" s="167">
        <f>'ГБ №1'!E128+БСМП!E128+ДГБ!E128+'ГП №1'!E128+'ГП №3'!E128+'Стом.'!E128+Роддом!E128+УЗО!E128</f>
        <v>0</v>
      </c>
      <c r="F128" s="167">
        <f>'ГБ №1'!F128+БСМП!F128+ДГБ!F128+'ГП №1'!F128+'ГП №3'!F128+'Стом.'!F128+Роддом!F128+УЗО!F128</f>
        <v>229200</v>
      </c>
      <c r="G128" s="167">
        <f>'ГБ №1'!G128+БСМП!G128+ДГБ!G128+'ГП №1'!G128+'ГП №3'!G128+'Стом.'!G128+Роддом!G128+УЗО!G128</f>
        <v>228449.6</v>
      </c>
      <c r="H128" s="167">
        <f>'ГБ №1'!H128+БСМП!H128+ДГБ!H128+'ГП №1'!H128+'ГП №3'!H128+'Стом.'!H128+Роддом!H128+УЗО!H128</f>
        <v>0</v>
      </c>
      <c r="I128" s="167">
        <f>'ГБ №1'!I128+БСМП!I128+ДГБ!I128+'ГП №1'!I128+'ГП №3'!I128+'Стом.'!I128+Роддом!I128+УЗО!I128</f>
        <v>0</v>
      </c>
      <c r="J128" s="167">
        <f>'ГБ №1'!J128+БСМП!J128+ДГБ!J128+'ГП №1'!J128+'ГП №3'!J128+'Стом.'!J128+Роддом!J128+УЗО!J128</f>
        <v>228449.6</v>
      </c>
    </row>
    <row r="129" spans="1:10" s="229" customFormat="1" ht="15">
      <c r="A129" s="227">
        <v>5</v>
      </c>
      <c r="B129" s="334" t="s">
        <v>975</v>
      </c>
      <c r="C129" s="167">
        <f>'ГБ №1'!C129+БСМП!C129+ДГБ!C129+'ГП №1'!C129+'ГП №3'!C129+'Стом.'!C129+Роддом!C129+УЗО!C129</f>
        <v>201500</v>
      </c>
      <c r="D129" s="167">
        <f>'ГБ №1'!D129+БСМП!D129+ДГБ!D129+'ГП №1'!D129+'ГП №3'!D129+'Стом.'!D129+Роддом!D129+УЗО!D129</f>
        <v>0</v>
      </c>
      <c r="E129" s="167">
        <f>'ГБ №1'!E129+БСМП!E129+ДГБ!E129+'ГП №1'!E129+'ГП №3'!E129+'Стом.'!E129+Роддом!E129+УЗО!E129</f>
        <v>0</v>
      </c>
      <c r="F129" s="167">
        <f>'ГБ №1'!F129+БСМП!F129+ДГБ!F129+'ГП №1'!F129+'ГП №3'!F129+'Стом.'!F129+Роддом!F129+УЗО!F129</f>
        <v>201500</v>
      </c>
      <c r="G129" s="167">
        <f>'ГБ №1'!G129+БСМП!G129+ДГБ!G129+'ГП №1'!G129+'ГП №3'!G129+'Стом.'!G129+Роддом!G129+УЗО!G129</f>
        <v>197100</v>
      </c>
      <c r="H129" s="167">
        <f>'ГБ №1'!H129+БСМП!H129+ДГБ!H129+'ГП №1'!H129+'ГП №3'!H129+'Стом.'!H129+Роддом!H129+УЗО!H129</f>
        <v>0</v>
      </c>
      <c r="I129" s="167">
        <f>'ГБ №1'!I129+БСМП!I129+ДГБ!I129+'ГП №1'!I129+'ГП №3'!I129+'Стом.'!I129+Роддом!I129+УЗО!I129</f>
        <v>0</v>
      </c>
      <c r="J129" s="167">
        <f>'ГБ №1'!J129+БСМП!J129+ДГБ!J129+'ГП №1'!J129+'ГП №3'!J129+'Стом.'!J129+Роддом!J129+УЗО!J129</f>
        <v>197100</v>
      </c>
    </row>
    <row r="130" spans="1:10" s="229" customFormat="1" ht="15">
      <c r="A130" s="227">
        <v>6</v>
      </c>
      <c r="B130" s="334" t="s">
        <v>1021</v>
      </c>
      <c r="C130" s="167">
        <f>'ГБ №1'!C130+БСМП!C130+ДГБ!C130+'ГП №1'!C130+'ГП №3'!C130+'Стом.'!C130+Роддом!C130+УЗО!C130</f>
        <v>140900</v>
      </c>
      <c r="D130" s="167">
        <f>'ГБ №1'!D130+БСМП!D130+ДГБ!D130+'ГП №1'!D130+'ГП №3'!D130+'Стом.'!D130+Роддом!D130+УЗО!D130</f>
        <v>0</v>
      </c>
      <c r="E130" s="167">
        <f>'ГБ №1'!E130+БСМП!E130+ДГБ!E130+'ГП №1'!E130+'ГП №3'!E130+'Стом.'!E130+Роддом!E130+УЗО!E130</f>
        <v>0</v>
      </c>
      <c r="F130" s="167">
        <f>'ГБ №1'!F130+БСМП!F130+ДГБ!F130+'ГП №1'!F130+'ГП №3'!F130+'Стом.'!F130+Роддом!F130+УЗО!F130</f>
        <v>140900</v>
      </c>
      <c r="G130" s="167">
        <f>'ГБ №1'!G130+БСМП!G130+ДГБ!G130+'ГП №1'!G130+'ГП №3'!G130+'Стом.'!G130+Роддом!G130+УЗО!G130</f>
        <v>140450</v>
      </c>
      <c r="H130" s="167">
        <f>'ГБ №1'!H130+БСМП!H130+ДГБ!H130+'ГП №1'!H130+'ГП №3'!H130+'Стом.'!H130+Роддом!H130+УЗО!H130</f>
        <v>0</v>
      </c>
      <c r="I130" s="167">
        <f>'ГБ №1'!I130+БСМП!I130+ДГБ!I130+'ГП №1'!I130+'ГП №3'!I130+'Стом.'!I130+Роддом!I130+УЗО!I130</f>
        <v>0</v>
      </c>
      <c r="J130" s="167">
        <f>'ГБ №1'!J130+БСМП!J130+ДГБ!J130+'ГП №1'!J130+'ГП №3'!J130+'Стом.'!J130+Роддом!J130+УЗО!J130</f>
        <v>140450</v>
      </c>
    </row>
    <row r="131" spans="1:10" s="158" customFormat="1" ht="15">
      <c r="A131" s="164"/>
      <c r="B131" s="164" t="s">
        <v>973</v>
      </c>
      <c r="C131" s="166">
        <f>'ГБ №1'!C131+БСМП!C131+ДГБ!C131+'ГП №1'!C131+'ГП №3'!C131+'Стом.'!C131+Роддом!C131+УЗО!C131</f>
        <v>640014800</v>
      </c>
      <c r="D131" s="166">
        <f>'ГБ №1'!D131+БСМП!D131+ДГБ!D131+'ГП №1'!D131+'ГП №3'!D131+'Стом.'!D131+Роддом!D131+УЗО!D131</f>
        <v>9428900</v>
      </c>
      <c r="E131" s="166">
        <f>'ГБ №1'!E131+БСМП!E131+ДГБ!E131+'ГП №1'!E131+'ГП №3'!E131+'Стом.'!E131+Роддом!E131+УЗО!E131</f>
        <v>387229200</v>
      </c>
      <c r="F131" s="166">
        <f>'ГБ №1'!F131+БСМП!F131+ДГБ!F131+'ГП №1'!F131+'ГП №3'!F131+'Стом.'!F131+Роддом!F131+УЗО!F131</f>
        <v>243356700</v>
      </c>
      <c r="G131" s="166">
        <f>'ГБ №1'!G131+БСМП!G131+ДГБ!G131+'ГП №1'!G131+'ГП №3'!G131+'Стом.'!G131+Роддом!G131+УЗО!G131</f>
        <v>441164668.9</v>
      </c>
      <c r="H131" s="166">
        <f>'ГБ №1'!H131+БСМП!H131+ДГБ!H131+'ГП №1'!H131+'ГП №3'!H131+'Стом.'!H131+Роддом!H131+УЗО!H131</f>
        <v>9049635.9</v>
      </c>
      <c r="I131" s="166">
        <f>'ГБ №1'!I131+БСМП!I131+ДГБ!I131+'ГП №1'!I131+'ГП №3'!I131+'Стом.'!I131+Роддом!I131+УЗО!I131</f>
        <v>189254904.88</v>
      </c>
      <c r="J131" s="166">
        <f>'ГБ №1'!J131+БСМП!J131+ДГБ!J131+'ГП №1'!J131+'ГП №3'!J131+'Стом.'!J131+Роддом!J131+УЗО!J131</f>
        <v>242860128.11999995</v>
      </c>
    </row>
    <row r="132" spans="3:10" s="202" customFormat="1" ht="12.75">
      <c r="C132" s="173">
        <v>667387500</v>
      </c>
      <c r="D132" s="202">
        <v>9428900</v>
      </c>
      <c r="E132" s="202">
        <v>405472600</v>
      </c>
      <c r="F132" s="203">
        <v>252486000</v>
      </c>
      <c r="H132" s="202">
        <v>3783998.62</v>
      </c>
      <c r="I132" s="231"/>
      <c r="J132" s="231"/>
    </row>
    <row r="133" spans="3:10" s="202" customFormat="1" ht="12.75">
      <c r="C133" s="204">
        <f>C132-C131</f>
        <v>27372700</v>
      </c>
      <c r="D133" s="204">
        <f>D132-D131</f>
        <v>0</v>
      </c>
      <c r="E133" s="204">
        <f>E132-E131</f>
        <v>18243400</v>
      </c>
      <c r="F133" s="203">
        <f>F132-F131</f>
        <v>9129300</v>
      </c>
      <c r="G133" s="204"/>
      <c r="H133" s="204"/>
      <c r="I133" s="204"/>
      <c r="J133" s="204"/>
    </row>
    <row r="134" spans="3:6" s="202" customFormat="1" ht="12.75">
      <c r="C134" s="173"/>
      <c r="F134" s="203"/>
    </row>
    <row r="135" spans="2:6" ht="12.75">
      <c r="B135" s="175" t="s">
        <v>983</v>
      </c>
      <c r="C135" s="176"/>
      <c r="D135" s="177" t="s">
        <v>954</v>
      </c>
      <c r="E135" s="170" t="s">
        <v>909</v>
      </c>
      <c r="F135" s="174"/>
    </row>
    <row r="137" spans="2:5" ht="12.75">
      <c r="B137" s="175" t="s">
        <v>910</v>
      </c>
      <c r="C137" s="178"/>
      <c r="D137" s="178"/>
      <c r="E137" s="170" t="s">
        <v>911</v>
      </c>
    </row>
    <row r="139" spans="2:5" ht="12.75">
      <c r="B139" s="175" t="s">
        <v>984</v>
      </c>
      <c r="C139" s="178"/>
      <c r="D139" s="178"/>
      <c r="E139" s="170" t="s">
        <v>985</v>
      </c>
    </row>
  </sheetData>
  <sheetProtection/>
  <mergeCells count="14">
    <mergeCell ref="G7:G8"/>
    <mergeCell ref="H7:J7"/>
    <mergeCell ref="A40:A46"/>
    <mergeCell ref="B10:J10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5118110236220472" right="0.2755905511811024" top="0.31496062992125984" bottom="0.15748031496062992" header="0.31496062992125984" footer="0.15748031496062992"/>
  <pageSetup fitToHeight="4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24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O20" sqref="O20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2436.8</v>
      </c>
      <c r="D13" s="450"/>
      <c r="E13" s="450">
        <v>1088</v>
      </c>
      <c r="F13" s="450"/>
      <c r="G13" s="450">
        <v>1348.8</v>
      </c>
      <c r="H13" s="450">
        <f>H14+H19+H23</f>
        <v>1816.1999999999998</v>
      </c>
      <c r="I13" s="450">
        <f aca="true" t="shared" si="0" ref="I13:Q13">I14+I19+I23</f>
        <v>0</v>
      </c>
      <c r="J13" s="450">
        <f t="shared" si="0"/>
        <v>467.4</v>
      </c>
      <c r="K13" s="450">
        <f t="shared" si="0"/>
        <v>0</v>
      </c>
      <c r="L13" s="450">
        <f t="shared" si="0"/>
        <v>1348.8</v>
      </c>
      <c r="M13" s="450">
        <f t="shared" si="0"/>
        <v>1454.8</v>
      </c>
      <c r="N13" s="450">
        <f t="shared" si="0"/>
        <v>0</v>
      </c>
      <c r="O13" s="450">
        <f t="shared" si="0"/>
        <v>106</v>
      </c>
      <c r="P13" s="450">
        <f t="shared" si="0"/>
        <v>0</v>
      </c>
      <c r="Q13" s="450">
        <f t="shared" si="0"/>
        <v>1348.8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0</v>
      </c>
      <c r="I14" s="450">
        <f aca="true" t="shared" si="1" ref="I14:Q14">SUM(I15:I18)</f>
        <v>0</v>
      </c>
      <c r="J14" s="450">
        <f t="shared" si="1"/>
        <v>0</v>
      </c>
      <c r="K14" s="450">
        <f t="shared" si="1"/>
        <v>0</v>
      </c>
      <c r="L14" s="450">
        <f t="shared" si="1"/>
        <v>0</v>
      </c>
      <c r="M14" s="450">
        <f>SUM(M15:M18)</f>
        <v>0</v>
      </c>
      <c r="N14" s="450">
        <f t="shared" si="1"/>
        <v>0</v>
      </c>
      <c r="O14" s="450">
        <f>SUM(O15:O18)</f>
        <v>0</v>
      </c>
      <c r="P14" s="450">
        <f t="shared" si="1"/>
        <v>0</v>
      </c>
      <c r="Q14" s="450">
        <f t="shared" si="1"/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0</v>
      </c>
      <c r="I15" s="452"/>
      <c r="J15" s="452"/>
      <c r="K15" s="452"/>
      <c r="L15" s="452"/>
      <c r="M15" s="452">
        <f>SUM(N15:Q15)</f>
        <v>0</v>
      </c>
      <c r="N15" s="452"/>
      <c r="O15" s="452"/>
      <c r="P15" s="466"/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0</v>
      </c>
      <c r="I16" s="452"/>
      <c r="J16" s="452"/>
      <c r="K16" s="452"/>
      <c r="L16" s="452"/>
      <c r="M16" s="452">
        <f>SUM(N16:Q16)</f>
        <v>0</v>
      </c>
      <c r="N16" s="452"/>
      <c r="O16" s="452"/>
      <c r="P16" s="466"/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0</v>
      </c>
      <c r="I17" s="452"/>
      <c r="J17" s="452"/>
      <c r="K17" s="452"/>
      <c r="L17" s="452"/>
      <c r="M17" s="452">
        <f>SUM(N17:Q17)</f>
        <v>0</v>
      </c>
      <c r="N17" s="452"/>
      <c r="O17" s="452"/>
      <c r="P17" s="466"/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0</v>
      </c>
      <c r="I18" s="452"/>
      <c r="J18" s="452"/>
      <c r="K18" s="452"/>
      <c r="L18" s="452"/>
      <c r="M18" s="452">
        <f>SUM(N18:Q18)</f>
        <v>0</v>
      </c>
      <c r="N18" s="452"/>
      <c r="O18" s="452"/>
      <c r="P18" s="466"/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577.4</v>
      </c>
      <c r="I19" s="450">
        <f aca="true" t="shared" si="3" ref="I19:Q19">SUM(I20:I22)</f>
        <v>0</v>
      </c>
      <c r="J19" s="450">
        <f t="shared" si="3"/>
        <v>467.4</v>
      </c>
      <c r="K19" s="450">
        <f t="shared" si="3"/>
        <v>0</v>
      </c>
      <c r="L19" s="450">
        <f t="shared" si="3"/>
        <v>110</v>
      </c>
      <c r="M19" s="450">
        <f t="shared" si="3"/>
        <v>216</v>
      </c>
      <c r="N19" s="450">
        <f t="shared" si="3"/>
        <v>0</v>
      </c>
      <c r="O19" s="450">
        <f t="shared" si="3"/>
        <v>106</v>
      </c>
      <c r="P19" s="450">
        <f t="shared" si="3"/>
        <v>0</v>
      </c>
      <c r="Q19" s="450">
        <f t="shared" si="3"/>
        <v>110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467.4</v>
      </c>
      <c r="I20" s="452"/>
      <c r="J20" s="452">
        <v>467.4</v>
      </c>
      <c r="K20" s="452"/>
      <c r="L20" s="452"/>
      <c r="M20" s="452">
        <f>SUM(N20:Q20)</f>
        <v>106</v>
      </c>
      <c r="N20" s="452"/>
      <c r="O20" s="452">
        <v>106</v>
      </c>
      <c r="P20" s="466"/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110</v>
      </c>
      <c r="I21" s="452"/>
      <c r="J21" s="452"/>
      <c r="K21" s="452"/>
      <c r="L21" s="452">
        <v>110</v>
      </c>
      <c r="M21" s="452">
        <f>SUM(N21:Q21)</f>
        <v>110</v>
      </c>
      <c r="N21" s="452"/>
      <c r="O21" s="452"/>
      <c r="P21" s="466"/>
      <c r="Q21" s="466">
        <v>110</v>
      </c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1238.8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0</v>
      </c>
      <c r="L23" s="450">
        <f t="shared" si="4"/>
        <v>1238.8</v>
      </c>
      <c r="M23" s="450">
        <f t="shared" si="4"/>
        <v>1238.8</v>
      </c>
      <c r="N23" s="450">
        <f t="shared" si="4"/>
        <v>0</v>
      </c>
      <c r="O23" s="450">
        <f t="shared" si="4"/>
        <v>0</v>
      </c>
      <c r="P23" s="450">
        <f t="shared" si="4"/>
        <v>0</v>
      </c>
      <c r="Q23" s="450">
        <f t="shared" si="4"/>
        <v>1238.8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0</v>
      </c>
      <c r="I24" s="452"/>
      <c r="J24" s="452"/>
      <c r="K24" s="452"/>
      <c r="L24" s="452"/>
      <c r="M24" s="452">
        <f>SUM(N24:Q24)</f>
        <v>0</v>
      </c>
      <c r="N24" s="452"/>
      <c r="O24" s="452"/>
      <c r="P24" s="466"/>
      <c r="Q24" s="466"/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1238.8</v>
      </c>
      <c r="I26" s="452"/>
      <c r="J26" s="452"/>
      <c r="K26" s="452"/>
      <c r="L26" s="452">
        <v>1238.8</v>
      </c>
      <c r="M26" s="452">
        <f>SUM(N26:Q26)</f>
        <v>1238.8</v>
      </c>
      <c r="N26" s="452"/>
      <c r="O26" s="452"/>
      <c r="P26" s="466"/>
      <c r="Q26" s="466">
        <v>1238.8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0</v>
      </c>
      <c r="I27" s="452"/>
      <c r="J27" s="452"/>
      <c r="K27" s="452"/>
      <c r="L27" s="452"/>
      <c r="M27" s="452">
        <f>SUM(N27:Q27)</f>
        <v>0</v>
      </c>
      <c r="N27" s="452"/>
      <c r="O27" s="452"/>
      <c r="P27" s="466"/>
      <c r="Q27" s="466"/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0</v>
      </c>
      <c r="I28" s="452"/>
      <c r="J28" s="452"/>
      <c r="K28" s="452"/>
      <c r="L28" s="452"/>
      <c r="M28" s="452">
        <f>SUM(N28:Q28)</f>
        <v>0</v>
      </c>
      <c r="N28" s="452"/>
      <c r="O28" s="452"/>
      <c r="P28" s="466"/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Q37"/>
  <sheetViews>
    <sheetView zoomScalePageLayoutView="0" workbookViewId="0" topLeftCell="A7">
      <pane xSplit="2" ySplit="5" topLeftCell="F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K16" sqref="K16"/>
    </sheetView>
  </sheetViews>
  <sheetFormatPr defaultColWidth="9.00390625" defaultRowHeight="12.75"/>
  <cols>
    <col min="1" max="1" width="10.00390625" style="462" customWidth="1"/>
    <col min="2" max="2" width="30.125" style="462" customWidth="1"/>
    <col min="3" max="3" width="11.25390625" style="462" bestFit="1" customWidth="1"/>
    <col min="4" max="4" width="9.625" style="462" customWidth="1"/>
    <col min="5" max="5" width="11.25390625" style="462" bestFit="1" customWidth="1"/>
    <col min="6" max="7" width="10.125" style="462" bestFit="1" customWidth="1"/>
    <col min="8" max="8" width="11.25390625" style="462" bestFit="1" customWidth="1"/>
    <col min="9" max="9" width="10.125" style="462" bestFit="1" customWidth="1"/>
    <col min="10" max="10" width="11.25390625" style="462" bestFit="1" customWidth="1"/>
    <col min="11" max="12" width="10.125" style="462" bestFit="1" customWidth="1"/>
    <col min="13" max="13" width="11.25390625" style="462" bestFit="1" customWidth="1"/>
    <col min="14" max="14" width="9.125" style="462" customWidth="1"/>
    <col min="15" max="16" width="11.25390625" style="462" bestFit="1" customWidth="1"/>
    <col min="17" max="17" width="10.125" style="462" customWidth="1"/>
    <col min="18" max="16384" width="9.125" style="462" customWidth="1"/>
  </cols>
  <sheetData>
    <row r="3" spans="1:17" ht="18.75">
      <c r="A3" s="534" t="s">
        <v>1004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61"/>
    </row>
    <row r="4" spans="1:17" ht="18.75">
      <c r="A4" s="534" t="s">
        <v>1005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461"/>
    </row>
    <row r="5" spans="1:17" ht="15.75">
      <c r="A5" s="535" t="s">
        <v>1079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453"/>
    </row>
    <row r="6" spans="1:17" ht="15.75">
      <c r="A6" s="536" t="s">
        <v>1064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463"/>
    </row>
    <row r="7" spans="1:17" ht="15.7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</row>
    <row r="8" spans="1:17" ht="30.75" customHeight="1">
      <c r="A8" s="537"/>
      <c r="B8" s="538" t="s">
        <v>914</v>
      </c>
      <c r="C8" s="538" t="s">
        <v>1098</v>
      </c>
      <c r="D8" s="538"/>
      <c r="E8" s="538"/>
      <c r="F8" s="538"/>
      <c r="G8" s="538"/>
      <c r="H8" s="538" t="s">
        <v>1099</v>
      </c>
      <c r="I8" s="538"/>
      <c r="J8" s="538"/>
      <c r="K8" s="538"/>
      <c r="L8" s="538"/>
      <c r="M8" s="538" t="s">
        <v>1100</v>
      </c>
      <c r="N8" s="538"/>
      <c r="O8" s="538"/>
      <c r="P8" s="538"/>
      <c r="Q8" s="538"/>
    </row>
    <row r="9" spans="1:17" ht="12.75">
      <c r="A9" s="537"/>
      <c r="B9" s="538"/>
      <c r="C9" s="538" t="s">
        <v>780</v>
      </c>
      <c r="D9" s="538" t="s">
        <v>1071</v>
      </c>
      <c r="E9" s="538"/>
      <c r="F9" s="538"/>
      <c r="G9" s="538"/>
      <c r="H9" s="538" t="s">
        <v>917</v>
      </c>
      <c r="I9" s="538" t="s">
        <v>918</v>
      </c>
      <c r="J9" s="538"/>
      <c r="K9" s="538"/>
      <c r="L9" s="538"/>
      <c r="M9" s="538" t="s">
        <v>917</v>
      </c>
      <c r="N9" s="538" t="s">
        <v>918</v>
      </c>
      <c r="O9" s="538"/>
      <c r="P9" s="538"/>
      <c r="Q9" s="538"/>
    </row>
    <row r="10" spans="1:17" ht="50.25" customHeight="1">
      <c r="A10" s="537"/>
      <c r="B10" s="538"/>
      <c r="C10" s="538"/>
      <c r="D10" s="464" t="s">
        <v>1093</v>
      </c>
      <c r="E10" s="464" t="s">
        <v>1073</v>
      </c>
      <c r="F10" s="464" t="s">
        <v>1074</v>
      </c>
      <c r="G10" s="464" t="s">
        <v>1075</v>
      </c>
      <c r="H10" s="538"/>
      <c r="I10" s="464" t="s">
        <v>1093</v>
      </c>
      <c r="J10" s="464" t="s">
        <v>1073</v>
      </c>
      <c r="K10" s="464" t="s">
        <v>1074</v>
      </c>
      <c r="L10" s="464" t="s">
        <v>1075</v>
      </c>
      <c r="M10" s="538"/>
      <c r="N10" s="464" t="s">
        <v>1093</v>
      </c>
      <c r="O10" s="464" t="s">
        <v>1073</v>
      </c>
      <c r="P10" s="464" t="s">
        <v>1074</v>
      </c>
      <c r="Q10" s="464" t="s">
        <v>1075</v>
      </c>
    </row>
    <row r="11" spans="1:17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5" ht="15.75">
      <c r="A12" s="533" t="s">
        <v>1079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7" s="215" customFormat="1" ht="38.25">
      <c r="A13" s="449"/>
      <c r="B13" s="465" t="s">
        <v>1048</v>
      </c>
      <c r="C13" s="450">
        <f>SUM(D13:G13)</f>
        <v>2436.8</v>
      </c>
      <c r="D13" s="450"/>
      <c r="E13" s="450">
        <v>1088</v>
      </c>
      <c r="F13" s="450"/>
      <c r="G13" s="450">
        <v>1348.8</v>
      </c>
      <c r="H13" s="450">
        <f>H14+H19+H23</f>
        <v>72496.6</v>
      </c>
      <c r="I13" s="450">
        <f aca="true" t="shared" si="0" ref="I13:N13">I14+I19+I23</f>
        <v>0</v>
      </c>
      <c r="J13" s="450">
        <f t="shared" si="0"/>
        <v>59514.3</v>
      </c>
      <c r="K13" s="450">
        <f t="shared" si="0"/>
        <v>11085.800000000001</v>
      </c>
      <c r="L13" s="450">
        <f t="shared" si="0"/>
        <v>1896.5</v>
      </c>
      <c r="M13" s="450">
        <f t="shared" si="0"/>
        <v>52863</v>
      </c>
      <c r="N13" s="450">
        <f t="shared" si="0"/>
        <v>0</v>
      </c>
      <c r="O13" s="450">
        <f>O14+O19+O23</f>
        <v>40007.9</v>
      </c>
      <c r="P13" s="450">
        <f>P14+P19+P23</f>
        <v>11084.8</v>
      </c>
      <c r="Q13" s="450">
        <f>Q14+Q19+Q23</f>
        <v>1770.3</v>
      </c>
    </row>
    <row r="14" spans="1:17" s="215" customFormat="1" ht="63">
      <c r="A14" s="455"/>
      <c r="B14" s="337" t="s">
        <v>1016</v>
      </c>
      <c r="C14" s="450"/>
      <c r="D14" s="450"/>
      <c r="E14" s="450"/>
      <c r="F14" s="450"/>
      <c r="G14" s="450"/>
      <c r="H14" s="450">
        <f>SUM(H15:H18)</f>
        <v>69399.6</v>
      </c>
      <c r="I14" s="450">
        <f aca="true" t="shared" si="1" ref="I14:N14">SUM(I15:I18)</f>
        <v>0</v>
      </c>
      <c r="J14" s="450">
        <f t="shared" si="1"/>
        <v>58543</v>
      </c>
      <c r="K14" s="450">
        <f t="shared" si="1"/>
        <v>10856.6</v>
      </c>
      <c r="L14" s="450">
        <f t="shared" si="1"/>
        <v>0</v>
      </c>
      <c r="M14" s="450">
        <f>SUM(M15:M18)</f>
        <v>50864.2</v>
      </c>
      <c r="N14" s="450">
        <f t="shared" si="1"/>
        <v>0</v>
      </c>
      <c r="O14" s="450">
        <f>SUM(O15:O18)</f>
        <v>40007.9</v>
      </c>
      <c r="P14" s="450">
        <f>SUM(P15:P18)</f>
        <v>10856.3</v>
      </c>
      <c r="Q14" s="450">
        <f>SUM(Q15:Q18)</f>
        <v>0</v>
      </c>
    </row>
    <row r="15" spans="1:17" ht="25.5">
      <c r="A15" s="458"/>
      <c r="B15" s="460" t="s">
        <v>1011</v>
      </c>
      <c r="C15" s="458" t="s">
        <v>550</v>
      </c>
      <c r="D15" s="458" t="s">
        <v>550</v>
      </c>
      <c r="E15" s="458" t="s">
        <v>550</v>
      </c>
      <c r="F15" s="458" t="s">
        <v>550</v>
      </c>
      <c r="G15" s="458" t="s">
        <v>550</v>
      </c>
      <c r="H15" s="452">
        <f>SUM(I15:L15)</f>
        <v>44000.1</v>
      </c>
      <c r="I15" s="452"/>
      <c r="J15" s="452">
        <v>35093</v>
      </c>
      <c r="K15" s="452">
        <v>8907.1</v>
      </c>
      <c r="L15" s="452"/>
      <c r="M15" s="452">
        <f>SUM(N15:Q15)</f>
        <v>40749.2</v>
      </c>
      <c r="N15" s="452"/>
      <c r="O15" s="452">
        <v>31842.2</v>
      </c>
      <c r="P15" s="466">
        <v>8907</v>
      </c>
      <c r="Q15" s="466"/>
    </row>
    <row r="16" spans="1:17" ht="25.5">
      <c r="A16" s="458"/>
      <c r="B16" s="460" t="s">
        <v>1047</v>
      </c>
      <c r="C16" s="458" t="s">
        <v>550</v>
      </c>
      <c r="D16" s="458" t="s">
        <v>550</v>
      </c>
      <c r="E16" s="458" t="s">
        <v>550</v>
      </c>
      <c r="F16" s="458" t="s">
        <v>550</v>
      </c>
      <c r="G16" s="458" t="s">
        <v>550</v>
      </c>
      <c r="H16" s="452">
        <f aca="true" t="shared" si="2" ref="H16:H28">SUM(I16:L16)</f>
        <v>1381.1</v>
      </c>
      <c r="I16" s="452"/>
      <c r="J16" s="452"/>
      <c r="K16" s="452">
        <v>1381.1</v>
      </c>
      <c r="L16" s="452"/>
      <c r="M16" s="452">
        <f>SUM(N16:Q16)</f>
        <v>1381</v>
      </c>
      <c r="N16" s="452"/>
      <c r="O16" s="452"/>
      <c r="P16" s="466">
        <v>1381</v>
      </c>
      <c r="Q16" s="466"/>
    </row>
    <row r="17" spans="1:17" ht="51">
      <c r="A17" s="458"/>
      <c r="B17" s="460" t="s">
        <v>1013</v>
      </c>
      <c r="C17" s="458" t="s">
        <v>550</v>
      </c>
      <c r="D17" s="458" t="s">
        <v>550</v>
      </c>
      <c r="E17" s="458" t="s">
        <v>550</v>
      </c>
      <c r="F17" s="458" t="s">
        <v>550</v>
      </c>
      <c r="G17" s="458" t="s">
        <v>550</v>
      </c>
      <c r="H17" s="452">
        <f t="shared" si="2"/>
        <v>0</v>
      </c>
      <c r="I17" s="452"/>
      <c r="J17" s="452"/>
      <c r="K17" s="452"/>
      <c r="L17" s="452"/>
      <c r="M17" s="452">
        <f>SUM(N17:Q17)</f>
        <v>0</v>
      </c>
      <c r="N17" s="452"/>
      <c r="O17" s="452"/>
      <c r="P17" s="466"/>
      <c r="Q17" s="466"/>
    </row>
    <row r="18" spans="1:17" ht="25.5">
      <c r="A18" s="458"/>
      <c r="B18" s="460" t="s">
        <v>1015</v>
      </c>
      <c r="C18" s="458" t="s">
        <v>550</v>
      </c>
      <c r="D18" s="458" t="s">
        <v>550</v>
      </c>
      <c r="E18" s="458" t="s">
        <v>550</v>
      </c>
      <c r="F18" s="458" t="s">
        <v>550</v>
      </c>
      <c r="G18" s="458" t="s">
        <v>550</v>
      </c>
      <c r="H18" s="452">
        <f t="shared" si="2"/>
        <v>24018.4</v>
      </c>
      <c r="I18" s="452"/>
      <c r="J18" s="452">
        <v>23450</v>
      </c>
      <c r="K18" s="452">
        <v>568.4</v>
      </c>
      <c r="L18" s="452"/>
      <c r="M18" s="452">
        <f>SUM(N18:Q18)</f>
        <v>8734</v>
      </c>
      <c r="N18" s="452"/>
      <c r="O18" s="452">
        <v>8165.7</v>
      </c>
      <c r="P18" s="466">
        <v>568.3</v>
      </c>
      <c r="Q18" s="466"/>
    </row>
    <row r="19" spans="1:17" s="215" customFormat="1" ht="94.5">
      <c r="A19" s="455"/>
      <c r="B19" s="447" t="s">
        <v>1017</v>
      </c>
      <c r="C19" s="455" t="s">
        <v>550</v>
      </c>
      <c r="D19" s="455" t="s">
        <v>550</v>
      </c>
      <c r="E19" s="455" t="s">
        <v>550</v>
      </c>
      <c r="F19" s="455" t="s">
        <v>550</v>
      </c>
      <c r="G19" s="455" t="s">
        <v>550</v>
      </c>
      <c r="H19" s="450">
        <f>SUM(H20:H22)</f>
        <v>971.3</v>
      </c>
      <c r="I19" s="450">
        <f aca="true" t="shared" si="3" ref="I19:Q19">SUM(I20:I22)</f>
        <v>0</v>
      </c>
      <c r="J19" s="450">
        <f t="shared" si="3"/>
        <v>971.3</v>
      </c>
      <c r="K19" s="450">
        <f t="shared" si="3"/>
        <v>0</v>
      </c>
      <c r="L19" s="450">
        <f t="shared" si="3"/>
        <v>0</v>
      </c>
      <c r="M19" s="450">
        <f t="shared" si="3"/>
        <v>0</v>
      </c>
      <c r="N19" s="450">
        <f t="shared" si="3"/>
        <v>0</v>
      </c>
      <c r="O19" s="450">
        <f t="shared" si="3"/>
        <v>0</v>
      </c>
      <c r="P19" s="450">
        <f t="shared" si="3"/>
        <v>0</v>
      </c>
      <c r="Q19" s="450">
        <f t="shared" si="3"/>
        <v>0</v>
      </c>
    </row>
    <row r="20" spans="1:17" ht="63.75">
      <c r="A20" s="458"/>
      <c r="B20" s="460" t="s">
        <v>1101</v>
      </c>
      <c r="C20" s="458" t="s">
        <v>550</v>
      </c>
      <c r="D20" s="458" t="s">
        <v>550</v>
      </c>
      <c r="E20" s="458" t="s">
        <v>550</v>
      </c>
      <c r="F20" s="458" t="s">
        <v>550</v>
      </c>
      <c r="G20" s="458" t="s">
        <v>550</v>
      </c>
      <c r="H20" s="452">
        <f t="shared" si="2"/>
        <v>971.3</v>
      </c>
      <c r="I20" s="452"/>
      <c r="J20" s="452">
        <v>971.3</v>
      </c>
      <c r="K20" s="452"/>
      <c r="L20" s="452"/>
      <c r="M20" s="452">
        <f>SUM(N20:Q20)</f>
        <v>0</v>
      </c>
      <c r="N20" s="452"/>
      <c r="O20" s="452"/>
      <c r="P20" s="466"/>
      <c r="Q20" s="466"/>
    </row>
    <row r="21" spans="1:17" ht="38.25">
      <c r="A21" s="458"/>
      <c r="B21" s="460" t="s">
        <v>1102</v>
      </c>
      <c r="C21" s="458" t="s">
        <v>550</v>
      </c>
      <c r="D21" s="458" t="s">
        <v>550</v>
      </c>
      <c r="E21" s="458" t="s">
        <v>550</v>
      </c>
      <c r="F21" s="458" t="s">
        <v>550</v>
      </c>
      <c r="G21" s="458" t="s">
        <v>550</v>
      </c>
      <c r="H21" s="452">
        <f t="shared" si="2"/>
        <v>0</v>
      </c>
      <c r="I21" s="452"/>
      <c r="J21" s="452"/>
      <c r="K21" s="452"/>
      <c r="L21" s="452"/>
      <c r="M21" s="452">
        <f>SUM(N21:Q21)</f>
        <v>0</v>
      </c>
      <c r="N21" s="452"/>
      <c r="O21" s="452"/>
      <c r="P21" s="466"/>
      <c r="Q21" s="466"/>
    </row>
    <row r="22" spans="1:17" ht="51">
      <c r="A22" s="458"/>
      <c r="B22" s="460" t="s">
        <v>1103</v>
      </c>
      <c r="C22" s="458" t="s">
        <v>550</v>
      </c>
      <c r="D22" s="458" t="s">
        <v>550</v>
      </c>
      <c r="E22" s="458" t="s">
        <v>550</v>
      </c>
      <c r="F22" s="458" t="s">
        <v>550</v>
      </c>
      <c r="G22" s="458" t="s">
        <v>550</v>
      </c>
      <c r="H22" s="452">
        <f t="shared" si="2"/>
        <v>0</v>
      </c>
      <c r="I22" s="452"/>
      <c r="J22" s="452"/>
      <c r="K22" s="452"/>
      <c r="L22" s="452"/>
      <c r="M22" s="452">
        <f>SUM(N22:Q22)</f>
        <v>0</v>
      </c>
      <c r="N22" s="452"/>
      <c r="O22" s="452"/>
      <c r="P22" s="466"/>
      <c r="Q22" s="466"/>
    </row>
    <row r="23" spans="1:17" s="215" customFormat="1" ht="126">
      <c r="A23" s="455"/>
      <c r="B23" s="447" t="s">
        <v>1056</v>
      </c>
      <c r="C23" s="455" t="s">
        <v>550</v>
      </c>
      <c r="D23" s="455" t="s">
        <v>550</v>
      </c>
      <c r="E23" s="455" t="s">
        <v>550</v>
      </c>
      <c r="F23" s="455" t="s">
        <v>550</v>
      </c>
      <c r="G23" s="455" t="s">
        <v>550</v>
      </c>
      <c r="H23" s="450">
        <f>SUM(H24:H28)</f>
        <v>2125.7</v>
      </c>
      <c r="I23" s="450">
        <f aca="true" t="shared" si="4" ref="I23:Q23">SUM(I24:I28)</f>
        <v>0</v>
      </c>
      <c r="J23" s="450">
        <f t="shared" si="4"/>
        <v>0</v>
      </c>
      <c r="K23" s="450">
        <f t="shared" si="4"/>
        <v>229.2</v>
      </c>
      <c r="L23" s="450">
        <f t="shared" si="4"/>
        <v>1896.5</v>
      </c>
      <c r="M23" s="450">
        <f t="shared" si="4"/>
        <v>1998.8</v>
      </c>
      <c r="N23" s="450">
        <f t="shared" si="4"/>
        <v>0</v>
      </c>
      <c r="O23" s="450">
        <f t="shared" si="4"/>
        <v>0</v>
      </c>
      <c r="P23" s="450">
        <f t="shared" si="4"/>
        <v>228.5</v>
      </c>
      <c r="Q23" s="450">
        <f t="shared" si="4"/>
        <v>1770.3</v>
      </c>
    </row>
    <row r="24" spans="1:17" ht="76.5">
      <c r="A24" s="458"/>
      <c r="B24" s="460" t="s">
        <v>1104</v>
      </c>
      <c r="C24" s="458" t="s">
        <v>550</v>
      </c>
      <c r="D24" s="458" t="s">
        <v>550</v>
      </c>
      <c r="E24" s="458" t="s">
        <v>550</v>
      </c>
      <c r="F24" s="458" t="s">
        <v>550</v>
      </c>
      <c r="G24" s="458" t="s">
        <v>550</v>
      </c>
      <c r="H24" s="452">
        <f t="shared" si="2"/>
        <v>0</v>
      </c>
      <c r="I24" s="452"/>
      <c r="J24" s="452"/>
      <c r="K24" s="452"/>
      <c r="L24" s="452"/>
      <c r="M24" s="452">
        <f>SUM(N24:Q24)</f>
        <v>0</v>
      </c>
      <c r="N24" s="452"/>
      <c r="O24" s="452"/>
      <c r="P24" s="466"/>
      <c r="Q24" s="466"/>
    </row>
    <row r="25" spans="1:17" ht="76.5">
      <c r="A25" s="458"/>
      <c r="B25" s="460" t="s">
        <v>1105</v>
      </c>
      <c r="C25" s="458" t="s">
        <v>550</v>
      </c>
      <c r="D25" s="458" t="s">
        <v>550</v>
      </c>
      <c r="E25" s="458" t="s">
        <v>550</v>
      </c>
      <c r="F25" s="458" t="s">
        <v>550</v>
      </c>
      <c r="G25" s="458" t="s">
        <v>550</v>
      </c>
      <c r="H25" s="452">
        <f t="shared" si="2"/>
        <v>0</v>
      </c>
      <c r="I25" s="452"/>
      <c r="J25" s="452"/>
      <c r="K25" s="452"/>
      <c r="L25" s="452"/>
      <c r="M25" s="452">
        <f>SUM(N25:Q25)</f>
        <v>0</v>
      </c>
      <c r="N25" s="452"/>
      <c r="O25" s="452"/>
      <c r="P25" s="466"/>
      <c r="Q25" s="466"/>
    </row>
    <row r="26" spans="1:17" ht="114.75">
      <c r="A26" s="458"/>
      <c r="B26" s="460" t="s">
        <v>1106</v>
      </c>
      <c r="C26" s="458" t="s">
        <v>550</v>
      </c>
      <c r="D26" s="458" t="s">
        <v>550</v>
      </c>
      <c r="E26" s="458" t="s">
        <v>550</v>
      </c>
      <c r="F26" s="458" t="s">
        <v>550</v>
      </c>
      <c r="G26" s="458" t="s">
        <v>550</v>
      </c>
      <c r="H26" s="452">
        <f t="shared" si="2"/>
        <v>1781.9</v>
      </c>
      <c r="I26" s="452"/>
      <c r="J26" s="452"/>
      <c r="K26" s="452"/>
      <c r="L26" s="452">
        <v>1781.9</v>
      </c>
      <c r="M26" s="452">
        <f>SUM(N26:Q26)</f>
        <v>1655.7</v>
      </c>
      <c r="N26" s="452"/>
      <c r="O26" s="452"/>
      <c r="P26" s="466"/>
      <c r="Q26" s="466">
        <v>1655.7</v>
      </c>
    </row>
    <row r="27" spans="1:17" ht="63.75">
      <c r="A27" s="458"/>
      <c r="B27" s="460" t="s">
        <v>1107</v>
      </c>
      <c r="C27" s="458" t="s">
        <v>550</v>
      </c>
      <c r="D27" s="458" t="s">
        <v>550</v>
      </c>
      <c r="E27" s="458" t="s">
        <v>550</v>
      </c>
      <c r="F27" s="458" t="s">
        <v>550</v>
      </c>
      <c r="G27" s="458" t="s">
        <v>550</v>
      </c>
      <c r="H27" s="452">
        <f t="shared" si="2"/>
        <v>114.6</v>
      </c>
      <c r="I27" s="452"/>
      <c r="J27" s="452"/>
      <c r="K27" s="452"/>
      <c r="L27" s="452">
        <v>114.6</v>
      </c>
      <c r="M27" s="452">
        <f>SUM(N27:Q27)</f>
        <v>114.6</v>
      </c>
      <c r="N27" s="452"/>
      <c r="O27" s="452"/>
      <c r="P27" s="466"/>
      <c r="Q27" s="466">
        <v>114.6</v>
      </c>
    </row>
    <row r="28" spans="1:17" ht="63.75">
      <c r="A28" s="458"/>
      <c r="B28" s="460" t="s">
        <v>1108</v>
      </c>
      <c r="C28" s="458" t="s">
        <v>550</v>
      </c>
      <c r="D28" s="458" t="s">
        <v>550</v>
      </c>
      <c r="E28" s="458" t="s">
        <v>550</v>
      </c>
      <c r="F28" s="458" t="s">
        <v>550</v>
      </c>
      <c r="G28" s="458" t="s">
        <v>550</v>
      </c>
      <c r="H28" s="452">
        <f t="shared" si="2"/>
        <v>229.2</v>
      </c>
      <c r="I28" s="452"/>
      <c r="J28" s="452"/>
      <c r="K28" s="452">
        <v>229.2</v>
      </c>
      <c r="L28" s="452"/>
      <c r="M28" s="452">
        <f>SUM(N28:Q28)</f>
        <v>228.5</v>
      </c>
      <c r="N28" s="452"/>
      <c r="O28" s="452"/>
      <c r="P28" s="466">
        <v>228.5</v>
      </c>
      <c r="Q28" s="466"/>
    </row>
    <row r="30" spans="1:2" s="467" customFormat="1" ht="11.25">
      <c r="A30" s="467" t="s">
        <v>1096</v>
      </c>
      <c r="B30" s="467" t="s">
        <v>1095</v>
      </c>
    </row>
    <row r="31" spans="1:2" s="467" customFormat="1" ht="11.25">
      <c r="A31" s="467" t="s">
        <v>1097</v>
      </c>
      <c r="B31" s="467" t="s">
        <v>1094</v>
      </c>
    </row>
    <row r="33" ht="12.75">
      <c r="B33" s="462" t="s">
        <v>1001</v>
      </c>
    </row>
    <row r="35" ht="12.75">
      <c r="B35" s="462" t="s">
        <v>910</v>
      </c>
    </row>
    <row r="37" ht="12.75">
      <c r="B37" s="462" t="s">
        <v>1002</v>
      </c>
    </row>
  </sheetData>
  <sheetProtection/>
  <mergeCells count="16">
    <mergeCell ref="D9:G9"/>
    <mergeCell ref="H9:H10"/>
    <mergeCell ref="I9:L9"/>
    <mergeCell ref="M9:M10"/>
    <mergeCell ref="N9:Q9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C9:C10"/>
  </mergeCells>
  <printOptions/>
  <pageMargins left="0.4724409448818898" right="0.1968503937007874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82">
      <selection activeCell="H40" sqref="G40:H40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2.25390625" style="0" bestFit="1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1062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186" t="s">
        <v>919</v>
      </c>
      <c r="E8" s="186" t="s">
        <v>920</v>
      </c>
      <c r="F8" s="160" t="s">
        <v>921</v>
      </c>
      <c r="G8" s="514"/>
      <c r="H8" s="186" t="s">
        <v>919</v>
      </c>
      <c r="I8" s="186" t="s">
        <v>920</v>
      </c>
      <c r="J8" s="18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44360160</v>
      </c>
      <c r="D11" s="233">
        <f aca="true" t="shared" si="0" ref="D11:J11">D12+D24+D30+D39+D54</f>
        <v>0</v>
      </c>
      <c r="E11" s="233">
        <f t="shared" si="0"/>
        <v>47460</v>
      </c>
      <c r="F11" s="233">
        <f t="shared" si="0"/>
        <v>44312700</v>
      </c>
      <c r="G11" s="233">
        <f t="shared" si="0"/>
        <v>44345674.60999999</v>
      </c>
      <c r="H11" s="233">
        <f t="shared" si="0"/>
        <v>0</v>
      </c>
      <c r="I11" s="233">
        <f t="shared" si="0"/>
        <v>47460</v>
      </c>
      <c r="J11" s="233">
        <f t="shared" si="0"/>
        <v>44298214.60999999</v>
      </c>
    </row>
    <row r="12" spans="1:10" s="158" customFormat="1" ht="65.25" customHeight="1">
      <c r="A12" s="163" t="s">
        <v>922</v>
      </c>
      <c r="B12" s="164" t="s">
        <v>923</v>
      </c>
      <c r="C12" s="165">
        <f>C13+C16+C17+C20+C21</f>
        <v>37752000</v>
      </c>
      <c r="D12" s="165">
        <f>D13+D16+D17+D20+D21</f>
        <v>0</v>
      </c>
      <c r="E12" s="165">
        <f aca="true" t="shared" si="1" ref="E12:J12">E13+E16+E17+E20+E21</f>
        <v>0</v>
      </c>
      <c r="F12" s="165">
        <f t="shared" si="1"/>
        <v>37752000</v>
      </c>
      <c r="G12" s="165">
        <f t="shared" si="1"/>
        <v>37750857.489999995</v>
      </c>
      <c r="H12" s="165">
        <f t="shared" si="1"/>
        <v>0</v>
      </c>
      <c r="I12" s="165">
        <f t="shared" si="1"/>
        <v>0</v>
      </c>
      <c r="J12" s="165">
        <f t="shared" si="1"/>
        <v>37750857.489999995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32603000</v>
      </c>
      <c r="D13" s="167">
        <f aca="true" t="shared" si="2" ref="D13:J13">SUM(D14:D15)</f>
        <v>0</v>
      </c>
      <c r="E13" s="167">
        <f t="shared" si="2"/>
        <v>0</v>
      </c>
      <c r="F13" s="167">
        <f t="shared" si="2"/>
        <v>32603000</v>
      </c>
      <c r="G13" s="167">
        <f t="shared" si="2"/>
        <v>32602157.49</v>
      </c>
      <c r="H13" s="167">
        <f t="shared" si="2"/>
        <v>0</v>
      </c>
      <c r="I13" s="167">
        <f t="shared" si="2"/>
        <v>0</v>
      </c>
      <c r="J13" s="167">
        <f t="shared" si="2"/>
        <v>32602157.49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32603000</v>
      </c>
      <c r="D14" s="169"/>
      <c r="E14" s="169"/>
      <c r="F14" s="228">
        <f>32859300-250900-5400</f>
        <v>32603000</v>
      </c>
      <c r="G14" s="167">
        <f>SUM(H14:J14)</f>
        <v>32602157.49</v>
      </c>
      <c r="H14" s="169"/>
      <c r="I14" s="169"/>
      <c r="J14" s="169">
        <v>32602157.49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4"/>
      <c r="E15" s="194"/>
      <c r="F15" s="194"/>
      <c r="G15" s="195">
        <f>SUM(H15:J15)</f>
        <v>0</v>
      </c>
      <c r="H15" s="194"/>
      <c r="I15" s="194"/>
      <c r="J15" s="194"/>
    </row>
    <row r="16" spans="1:10" s="170" customFormat="1" ht="12.75">
      <c r="A16" s="327" t="s">
        <v>925</v>
      </c>
      <c r="B16" s="238" t="s">
        <v>926</v>
      </c>
      <c r="C16" s="167">
        <f>SUM(D16:F16)</f>
        <v>5149000</v>
      </c>
      <c r="D16" s="169"/>
      <c r="E16" s="169"/>
      <c r="F16" s="228">
        <v>5149000</v>
      </c>
      <c r="G16" s="167">
        <f>SUM(H16:J16)</f>
        <v>5148700</v>
      </c>
      <c r="H16" s="169"/>
      <c r="I16" s="169"/>
      <c r="J16" s="169">
        <v>5148700</v>
      </c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0</v>
      </c>
      <c r="D17" s="167">
        <f t="shared" si="3"/>
        <v>0</v>
      </c>
      <c r="E17" s="167">
        <f t="shared" si="3"/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86000</v>
      </c>
      <c r="D24" s="165">
        <f>D25+D26+D28</f>
        <v>0</v>
      </c>
      <c r="E24" s="165">
        <f t="shared" si="5"/>
        <v>0</v>
      </c>
      <c r="F24" s="165">
        <f t="shared" si="5"/>
        <v>86000</v>
      </c>
      <c r="G24" s="165">
        <f t="shared" si="5"/>
        <v>86000</v>
      </c>
      <c r="H24" s="165">
        <f t="shared" si="5"/>
        <v>0</v>
      </c>
      <c r="I24" s="165">
        <f t="shared" si="5"/>
        <v>0</v>
      </c>
      <c r="J24" s="165">
        <f t="shared" si="5"/>
        <v>86000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1">SUM(D25:F25)</f>
        <v>0</v>
      </c>
      <c r="D25" s="169"/>
      <c r="E25" s="169"/>
      <c r="F25" s="167"/>
      <c r="G25" s="169">
        <f aca="true" t="shared" si="7" ref="G25:G31"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 t="shared" si="6"/>
        <v>86000</v>
      </c>
      <c r="D26" s="169">
        <f>D27</f>
        <v>0</v>
      </c>
      <c r="E26" s="169">
        <f aca="true" t="shared" si="8" ref="E26:J26">E27</f>
        <v>0</v>
      </c>
      <c r="F26" s="169">
        <f t="shared" si="8"/>
        <v>86000</v>
      </c>
      <c r="G26" s="169">
        <f t="shared" si="7"/>
        <v>86000</v>
      </c>
      <c r="H26" s="169">
        <f t="shared" si="8"/>
        <v>0</v>
      </c>
      <c r="I26" s="169">
        <f t="shared" si="8"/>
        <v>0</v>
      </c>
      <c r="J26" s="169">
        <f t="shared" si="8"/>
        <v>86000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86000</v>
      </c>
      <c r="D27" s="191"/>
      <c r="E27" s="191"/>
      <c r="F27" s="189">
        <v>86000</v>
      </c>
      <c r="G27" s="191">
        <f t="shared" si="7"/>
        <v>86000</v>
      </c>
      <c r="H27" s="191"/>
      <c r="I27" s="191"/>
      <c r="J27" s="191">
        <v>86000</v>
      </c>
    </row>
    <row r="28" spans="1:10" s="170" customFormat="1" ht="38.25">
      <c r="A28" s="327" t="s">
        <v>935</v>
      </c>
      <c r="B28" s="240" t="s">
        <v>936</v>
      </c>
      <c r="C28" s="169">
        <f t="shared" si="6"/>
        <v>0</v>
      </c>
      <c r="D28" s="169">
        <f>D29</f>
        <v>0</v>
      </c>
      <c r="E28" s="169">
        <f aca="true" t="shared" si="9" ref="E28:J28">E29</f>
        <v>0</v>
      </c>
      <c r="F28" s="169">
        <f t="shared" si="9"/>
        <v>0</v>
      </c>
      <c r="G28" s="169">
        <f t="shared" si="7"/>
        <v>0</v>
      </c>
      <c r="H28" s="169">
        <f t="shared" si="9"/>
        <v>0</v>
      </c>
      <c r="I28" s="169">
        <f t="shared" si="9"/>
        <v>0</v>
      </c>
      <c r="J28" s="169">
        <f t="shared" si="9"/>
        <v>0</v>
      </c>
    </row>
    <row r="29" spans="1:10" s="172" customFormat="1" ht="15">
      <c r="A29" s="330" t="s">
        <v>1025</v>
      </c>
      <c r="B29" s="240" t="s">
        <v>937</v>
      </c>
      <c r="C29" s="169">
        <f t="shared" si="6"/>
        <v>0</v>
      </c>
      <c r="D29" s="169"/>
      <c r="E29" s="169"/>
      <c r="F29" s="169"/>
      <c r="G29" s="169">
        <f t="shared" si="7"/>
        <v>0</v>
      </c>
      <c r="H29" s="169"/>
      <c r="I29" s="169"/>
      <c r="J29" s="169"/>
    </row>
    <row r="30" spans="1:10" s="339" customFormat="1" ht="26.25">
      <c r="A30" s="171">
        <v>3</v>
      </c>
      <c r="B30" s="245" t="s">
        <v>938</v>
      </c>
      <c r="C30" s="165">
        <f t="shared" si="6"/>
        <v>639360</v>
      </c>
      <c r="D30" s="165">
        <f>D31+D34+D35+D36+D37+D38</f>
        <v>0</v>
      </c>
      <c r="E30" s="224">
        <f aca="true" t="shared" si="10" ref="E30:J30">E31+E34+E35+E36+E37+E38</f>
        <v>47460</v>
      </c>
      <c r="F30" s="165">
        <f t="shared" si="10"/>
        <v>591900</v>
      </c>
      <c r="G30" s="340">
        <f t="shared" si="7"/>
        <v>626587</v>
      </c>
      <c r="H30" s="165">
        <f t="shared" si="10"/>
        <v>0</v>
      </c>
      <c r="I30" s="165">
        <f t="shared" si="10"/>
        <v>47460</v>
      </c>
      <c r="J30" s="165">
        <f t="shared" si="10"/>
        <v>579127</v>
      </c>
    </row>
    <row r="31" spans="1:11" s="183" customFormat="1" ht="25.5">
      <c r="A31" s="327" t="s">
        <v>1026</v>
      </c>
      <c r="B31" s="246" t="s">
        <v>939</v>
      </c>
      <c r="C31" s="182">
        <f t="shared" si="6"/>
        <v>444760</v>
      </c>
      <c r="D31" s="180">
        <f>SUM(D32:D33)</f>
        <v>0</v>
      </c>
      <c r="E31" s="181">
        <f>SUM(E32:E33)</f>
        <v>47460</v>
      </c>
      <c r="F31" s="180">
        <f>SUM(F32:F33)</f>
        <v>397300</v>
      </c>
      <c r="G31" s="180">
        <f t="shared" si="7"/>
        <v>431987</v>
      </c>
      <c r="H31" s="180">
        <f>SUM(H32:H33)</f>
        <v>0</v>
      </c>
      <c r="I31" s="180">
        <f>SUM(I32:I33)</f>
        <v>47460</v>
      </c>
      <c r="J31" s="180">
        <f>SUM(J32:J33)</f>
        <v>384527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aca="true" t="shared" si="11" ref="C32:C37">SUM(D32:F32)</f>
        <v>329600</v>
      </c>
      <c r="D32" s="182"/>
      <c r="E32" s="182">
        <v>7600</v>
      </c>
      <c r="F32" s="180">
        <v>322000</v>
      </c>
      <c r="G32" s="182">
        <f aca="true" t="shared" si="12" ref="G32:G37">SUM(H32:J32)</f>
        <v>329548</v>
      </c>
      <c r="H32" s="182"/>
      <c r="I32" s="182">
        <v>7600</v>
      </c>
      <c r="J32" s="182">
        <v>321948</v>
      </c>
    </row>
    <row r="33" spans="1:10" s="170" customFormat="1" ht="12.75">
      <c r="A33" s="179" t="s">
        <v>1028</v>
      </c>
      <c r="B33" s="241" t="s">
        <v>941</v>
      </c>
      <c r="C33" s="169">
        <f t="shared" si="11"/>
        <v>115160</v>
      </c>
      <c r="D33" s="169"/>
      <c r="E33" s="169">
        <v>39860</v>
      </c>
      <c r="F33" s="167">
        <v>75300</v>
      </c>
      <c r="G33" s="169">
        <f t="shared" si="12"/>
        <v>102439</v>
      </c>
      <c r="H33" s="169"/>
      <c r="I33" s="169">
        <v>39860</v>
      </c>
      <c r="J33" s="169">
        <v>62579</v>
      </c>
    </row>
    <row r="34" spans="1:10" s="170" customFormat="1" ht="12.75">
      <c r="A34" s="327" t="s">
        <v>1029</v>
      </c>
      <c r="B34" s="240" t="s">
        <v>964</v>
      </c>
      <c r="C34" s="169">
        <f t="shared" si="11"/>
        <v>143000</v>
      </c>
      <c r="D34" s="169"/>
      <c r="E34" s="169"/>
      <c r="F34" s="167">
        <v>143000</v>
      </c>
      <c r="G34" s="169">
        <f t="shared" si="12"/>
        <v>143000</v>
      </c>
      <c r="H34" s="169"/>
      <c r="I34" s="169"/>
      <c r="J34" s="169">
        <v>143000</v>
      </c>
    </row>
    <row r="35" spans="1:10" s="170" customFormat="1" ht="25.5">
      <c r="A35" s="327" t="s">
        <v>1030</v>
      </c>
      <c r="B35" s="240" t="s">
        <v>965</v>
      </c>
      <c r="C35" s="169">
        <f t="shared" si="11"/>
        <v>0</v>
      </c>
      <c r="D35" s="169"/>
      <c r="E35" s="169"/>
      <c r="F35" s="167"/>
      <c r="G35" s="169">
        <f t="shared" si="12"/>
        <v>0</v>
      </c>
      <c r="H35" s="169"/>
      <c r="I35" s="169"/>
      <c r="J35" s="169"/>
    </row>
    <row r="36" spans="1:10" s="170" customFormat="1" ht="25.5">
      <c r="A36" s="327" t="s">
        <v>1031</v>
      </c>
      <c r="B36" s="240" t="s">
        <v>966</v>
      </c>
      <c r="C36" s="169">
        <f t="shared" si="11"/>
        <v>31600</v>
      </c>
      <c r="D36" s="169"/>
      <c r="E36" s="169"/>
      <c r="F36" s="167">
        <v>31600</v>
      </c>
      <c r="G36" s="169">
        <f t="shared" si="12"/>
        <v>31600</v>
      </c>
      <c r="H36" s="169"/>
      <c r="I36" s="169"/>
      <c r="J36" s="169">
        <v>31600</v>
      </c>
    </row>
    <row r="37" spans="1:10" s="170" customFormat="1" ht="38.25">
      <c r="A37" s="327" t="s">
        <v>1032</v>
      </c>
      <c r="B37" s="240" t="s">
        <v>967</v>
      </c>
      <c r="C37" s="169">
        <f t="shared" si="11"/>
        <v>20000</v>
      </c>
      <c r="D37" s="169"/>
      <c r="E37" s="169"/>
      <c r="F37" s="167">
        <v>20000</v>
      </c>
      <c r="G37" s="169">
        <f t="shared" si="12"/>
        <v>20000</v>
      </c>
      <c r="H37" s="169"/>
      <c r="I37" s="169"/>
      <c r="J37" s="169">
        <v>20000</v>
      </c>
    </row>
    <row r="38" spans="1:10" s="172" customFormat="1" ht="25.5">
      <c r="A38" s="330" t="s">
        <v>1033</v>
      </c>
      <c r="B38" s="240" t="s">
        <v>1003</v>
      </c>
      <c r="C38" s="169">
        <f>SUM(D38:F38)</f>
        <v>0</v>
      </c>
      <c r="D38" s="169"/>
      <c r="E38" s="169"/>
      <c r="F38" s="167"/>
      <c r="G38" s="169">
        <f>SUM(H38:J38)</f>
        <v>0</v>
      </c>
      <c r="H38" s="169"/>
      <c r="I38" s="169"/>
      <c r="J38" s="169"/>
    </row>
    <row r="39" spans="1:10" s="339" customFormat="1" ht="12.75">
      <c r="A39" s="163">
        <v>4</v>
      </c>
      <c r="B39" s="243" t="s">
        <v>942</v>
      </c>
      <c r="C39" s="166">
        <f>SUM(D39:F39)</f>
        <v>5882800</v>
      </c>
      <c r="D39" s="166">
        <f>D40+D47+D48+D51</f>
        <v>0</v>
      </c>
      <c r="E39" s="166">
        <f>E40+E47+E48+E51</f>
        <v>0</v>
      </c>
      <c r="F39" s="247">
        <f>F40+F47+F48+F51</f>
        <v>5882800</v>
      </c>
      <c r="G39" s="165">
        <f>SUM(H39:J39)</f>
        <v>5882230.119999999</v>
      </c>
      <c r="H39" s="166">
        <f>H40+H47+H48+H51</f>
        <v>0</v>
      </c>
      <c r="I39" s="166">
        <f>I40+I47+I48+I51</f>
        <v>0</v>
      </c>
      <c r="J39" s="166">
        <f>J40+J47+J48+J51</f>
        <v>5882230.119999999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4108000</v>
      </c>
      <c r="D40" s="168">
        <f aca="true" t="shared" si="13" ref="D40:J40">SUM(D41:D46)</f>
        <v>0</v>
      </c>
      <c r="E40" s="168">
        <f t="shared" si="13"/>
        <v>0</v>
      </c>
      <c r="F40" s="168">
        <f t="shared" si="13"/>
        <v>4108000</v>
      </c>
      <c r="G40" s="168">
        <f t="shared" si="13"/>
        <v>4107774.1</v>
      </c>
      <c r="H40" s="168">
        <f t="shared" si="13"/>
        <v>0</v>
      </c>
      <c r="I40" s="168">
        <f t="shared" si="13"/>
        <v>0</v>
      </c>
      <c r="J40" s="168">
        <f t="shared" si="13"/>
        <v>4107774.1</v>
      </c>
    </row>
    <row r="41" spans="1:10" s="170" customFormat="1" ht="12.75">
      <c r="A41" s="513"/>
      <c r="B41" s="248" t="s">
        <v>944</v>
      </c>
      <c r="C41" s="169">
        <f aca="true" t="shared" si="14" ref="C41:C47">SUM(D41:F41)</f>
        <v>4108000</v>
      </c>
      <c r="D41" s="169"/>
      <c r="E41" s="169"/>
      <c r="F41" s="168">
        <f>3857100+250900</f>
        <v>4108000</v>
      </c>
      <c r="G41" s="168">
        <f aca="true" t="shared" si="15" ref="G41:G47">SUM(H41:J41)</f>
        <v>4107774.1</v>
      </c>
      <c r="H41" s="167"/>
      <c r="I41" s="167"/>
      <c r="J41" s="167">
        <v>4107774.1</v>
      </c>
    </row>
    <row r="42" spans="1:10" s="170" customFormat="1" ht="12.75">
      <c r="A42" s="513"/>
      <c r="B42" s="248" t="s">
        <v>945</v>
      </c>
      <c r="C42" s="169">
        <f t="shared" si="14"/>
        <v>0</v>
      </c>
      <c r="D42" s="169"/>
      <c r="E42" s="169"/>
      <c r="F42" s="168"/>
      <c r="G42" s="168">
        <f t="shared" si="15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4"/>
        <v>0</v>
      </c>
      <c r="D43" s="169"/>
      <c r="E43" s="169"/>
      <c r="F43" s="168"/>
      <c r="G43" s="168">
        <f t="shared" si="15"/>
        <v>0</v>
      </c>
      <c r="H43" s="168"/>
      <c r="I43" s="168"/>
      <c r="J43" s="168"/>
    </row>
    <row r="44" spans="1:10" s="170" customFormat="1" ht="25.5">
      <c r="A44" s="513"/>
      <c r="B44" s="248" t="s">
        <v>1065</v>
      </c>
      <c r="C44" s="169">
        <f t="shared" si="14"/>
        <v>0</v>
      </c>
      <c r="D44" s="169"/>
      <c r="E44" s="169"/>
      <c r="F44" s="168"/>
      <c r="G44" s="168">
        <f t="shared" si="15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4"/>
        <v>0</v>
      </c>
      <c r="D45" s="169"/>
      <c r="E45" s="169"/>
      <c r="F45" s="168"/>
      <c r="G45" s="168">
        <f t="shared" si="15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4"/>
        <v>0</v>
      </c>
      <c r="D46" s="228"/>
      <c r="E46" s="228"/>
      <c r="F46" s="168"/>
      <c r="G46" s="168">
        <f t="shared" si="15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4"/>
        <v>221500</v>
      </c>
      <c r="D47" s="194"/>
      <c r="E47" s="194"/>
      <c r="F47" s="195">
        <v>221500</v>
      </c>
      <c r="G47" s="195">
        <f t="shared" si="15"/>
        <v>221337</v>
      </c>
      <c r="H47" s="195"/>
      <c r="I47" s="195"/>
      <c r="J47" s="195">
        <v>221337</v>
      </c>
    </row>
    <row r="48" spans="1:10" s="170" customFormat="1" ht="25.5">
      <c r="A48" s="327" t="s">
        <v>1036</v>
      </c>
      <c r="B48" s="238" t="s">
        <v>969</v>
      </c>
      <c r="C48" s="167">
        <f aca="true" t="shared" si="16" ref="C48:J48">SUM(C49:C50)</f>
        <v>1553300</v>
      </c>
      <c r="D48" s="167">
        <f>SUM(D49:D50)</f>
        <v>0</v>
      </c>
      <c r="E48" s="167">
        <f t="shared" si="16"/>
        <v>0</v>
      </c>
      <c r="F48" s="167">
        <f>SUM(F49:F50)</f>
        <v>1553300</v>
      </c>
      <c r="G48" s="167">
        <f>SUM(G49:G50)</f>
        <v>1553119.02</v>
      </c>
      <c r="H48" s="167">
        <f t="shared" si="16"/>
        <v>0</v>
      </c>
      <c r="I48" s="167">
        <f t="shared" si="16"/>
        <v>0</v>
      </c>
      <c r="J48" s="167">
        <f t="shared" si="16"/>
        <v>1553119.02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1553300</v>
      </c>
      <c r="D49" s="180"/>
      <c r="E49" s="180"/>
      <c r="F49" s="181">
        <f>1547900+5400</f>
        <v>1553300</v>
      </c>
      <c r="G49" s="181">
        <f>SUM(H49:J49)</f>
        <v>1553119.02</v>
      </c>
      <c r="H49" s="181"/>
      <c r="I49" s="181"/>
      <c r="J49" s="181">
        <v>1553119.02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7" ref="C51:J51">SUM(C52:C53)</f>
        <v>0</v>
      </c>
      <c r="D51" s="167">
        <f>SUM(D52:D53)</f>
        <v>0</v>
      </c>
      <c r="E51" s="167">
        <f>SUM(E52:E53)</f>
        <v>0</v>
      </c>
      <c r="F51" s="167">
        <f t="shared" si="17"/>
        <v>0</v>
      </c>
      <c r="G51" s="167">
        <f t="shared" si="17"/>
        <v>0</v>
      </c>
      <c r="H51" s="167">
        <f t="shared" si="17"/>
        <v>0</v>
      </c>
      <c r="I51" s="167">
        <f t="shared" si="17"/>
        <v>0</v>
      </c>
      <c r="J51" s="167">
        <f t="shared" si="17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70107100</v>
      </c>
      <c r="D64" s="166">
        <f>D66+D70+D73+D90+D98+D120+D124</f>
        <v>0</v>
      </c>
      <c r="E64" s="166">
        <f aca="true" t="shared" si="18" ref="E64:J64">E66+E70+E73+E90+E98+E120+E124</f>
        <v>68205500</v>
      </c>
      <c r="F64" s="166">
        <f t="shared" si="18"/>
        <v>1901600</v>
      </c>
      <c r="G64" s="166">
        <f>SUM(H64:J64)</f>
        <v>24393317.5</v>
      </c>
      <c r="H64" s="166">
        <f t="shared" si="18"/>
        <v>0</v>
      </c>
      <c r="I64" s="166">
        <f t="shared" si="18"/>
        <v>22491940.9</v>
      </c>
      <c r="J64" s="166">
        <f t="shared" si="18"/>
        <v>1901376.6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0</v>
      </c>
      <c r="D66" s="224">
        <f aca="true" t="shared" si="19" ref="D66:J66">SUM(D67:D69)</f>
        <v>0</v>
      </c>
      <c r="E66" s="224">
        <f t="shared" si="19"/>
        <v>0</v>
      </c>
      <c r="F66" s="224">
        <f t="shared" si="19"/>
        <v>0</v>
      </c>
      <c r="G66" s="224">
        <f t="shared" si="19"/>
        <v>0</v>
      </c>
      <c r="H66" s="224">
        <f t="shared" si="19"/>
        <v>0</v>
      </c>
      <c r="I66" s="224">
        <f t="shared" si="19"/>
        <v>0</v>
      </c>
      <c r="J66" s="224">
        <f t="shared" si="19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20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20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20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20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20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20"/>
        <v>1411100</v>
      </c>
      <c r="D73" s="224">
        <f>D74+D79+D82+D85+D87</f>
        <v>0</v>
      </c>
      <c r="E73" s="224">
        <f>E74+E79+E82+E85+E87</f>
        <v>0</v>
      </c>
      <c r="F73" s="224">
        <f>F74+F79+F82+F85+F87</f>
        <v>1411100</v>
      </c>
      <c r="G73" s="224">
        <f>H73+I73+J73</f>
        <v>1411000</v>
      </c>
      <c r="H73" s="224">
        <f>H74+H79+H82+H85+H87</f>
        <v>0</v>
      </c>
      <c r="I73" s="224">
        <f>I74+I79+I82+I85+I87</f>
        <v>0</v>
      </c>
      <c r="J73" s="224">
        <f>J74+J79+J82+J85+J87</f>
        <v>1411000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21" ref="C74:C130">SUM(D74:F74)</f>
        <v>0</v>
      </c>
      <c r="D74" s="228">
        <f>D75+D76+D77+D78</f>
        <v>0</v>
      </c>
      <c r="E74" s="228">
        <f aca="true" t="shared" si="22" ref="E74:J74">E75+E76+E77+E78</f>
        <v>0</v>
      </c>
      <c r="F74" s="228">
        <f t="shared" si="22"/>
        <v>0</v>
      </c>
      <c r="G74" s="228">
        <f aca="true" t="shared" si="23" ref="G74:G89">H74+I74+J74</f>
        <v>0</v>
      </c>
      <c r="H74" s="228">
        <f>H75+H76+H77+H78</f>
        <v>0</v>
      </c>
      <c r="I74" s="228">
        <f t="shared" si="22"/>
        <v>0</v>
      </c>
      <c r="J74" s="228">
        <f t="shared" si="22"/>
        <v>0</v>
      </c>
    </row>
    <row r="75" spans="1:10" s="229" customFormat="1" ht="15" customHeight="1">
      <c r="A75" s="227"/>
      <c r="B75" s="251" t="s">
        <v>997</v>
      </c>
      <c r="C75" s="228">
        <f t="shared" si="21"/>
        <v>0</v>
      </c>
      <c r="D75" s="228"/>
      <c r="E75" s="228"/>
      <c r="F75" s="228"/>
      <c r="G75" s="228">
        <f t="shared" si="23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21"/>
        <v>0</v>
      </c>
      <c r="D76" s="228"/>
      <c r="E76" s="228"/>
      <c r="F76" s="228"/>
      <c r="G76" s="228">
        <f t="shared" si="23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21"/>
        <v>0</v>
      </c>
      <c r="D77" s="228"/>
      <c r="E77" s="228"/>
      <c r="F77" s="228"/>
      <c r="G77" s="228">
        <f t="shared" si="23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>
        <f>SUM(D78:F78)</f>
        <v>0</v>
      </c>
      <c r="D78" s="228"/>
      <c r="E78" s="228"/>
      <c r="F78" s="228"/>
      <c r="G78" s="228">
        <f>H78+I78+J78</f>
        <v>0</v>
      </c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21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3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21"/>
        <v>0</v>
      </c>
      <c r="D80" s="228"/>
      <c r="E80" s="228"/>
      <c r="F80" s="228"/>
      <c r="G80" s="228">
        <f t="shared" si="23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21"/>
        <v>0</v>
      </c>
      <c r="D81" s="228"/>
      <c r="E81" s="228"/>
      <c r="F81" s="228"/>
      <c r="G81" s="228">
        <f t="shared" si="23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21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3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21"/>
        <v>0</v>
      </c>
      <c r="D83" s="228"/>
      <c r="E83" s="228"/>
      <c r="F83" s="228"/>
      <c r="G83" s="228">
        <f t="shared" si="23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21"/>
        <v>0</v>
      </c>
      <c r="D84" s="228"/>
      <c r="E84" s="228"/>
      <c r="F84" s="228"/>
      <c r="G84" s="228">
        <f t="shared" si="23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21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3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21"/>
        <v>0</v>
      </c>
      <c r="D86" s="228"/>
      <c r="E86" s="228"/>
      <c r="F86" s="228"/>
      <c r="G86" s="228">
        <f t="shared" si="23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21"/>
        <v>1411100</v>
      </c>
      <c r="D87" s="228">
        <f>SUM(D88:D89)</f>
        <v>0</v>
      </c>
      <c r="E87" s="228">
        <f>SUM(E88:E89)</f>
        <v>0</v>
      </c>
      <c r="F87" s="228">
        <f>SUM(F88:F89)</f>
        <v>1411100</v>
      </c>
      <c r="G87" s="228">
        <f t="shared" si="23"/>
        <v>1411000</v>
      </c>
      <c r="H87" s="228">
        <f>SUM(H88:H89)</f>
        <v>0</v>
      </c>
      <c r="I87" s="228">
        <f>SUM(I88:I89)</f>
        <v>0</v>
      </c>
      <c r="J87" s="228">
        <f>SUM(J88:J89)</f>
        <v>1411000</v>
      </c>
    </row>
    <row r="88" spans="1:10" s="225" customFormat="1" ht="15" customHeight="1">
      <c r="A88" s="227"/>
      <c r="B88" s="251" t="s">
        <v>997</v>
      </c>
      <c r="C88" s="228">
        <f t="shared" si="21"/>
        <v>100000</v>
      </c>
      <c r="D88" s="228"/>
      <c r="E88" s="228"/>
      <c r="F88" s="228">
        <v>100000</v>
      </c>
      <c r="G88" s="228">
        <f t="shared" si="23"/>
        <v>99990</v>
      </c>
      <c r="H88" s="228"/>
      <c r="I88" s="228"/>
      <c r="J88" s="228">
        <v>99990</v>
      </c>
    </row>
    <row r="89" spans="1:10" s="225" customFormat="1" ht="15" customHeight="1">
      <c r="A89" s="227"/>
      <c r="B89" s="251" t="s">
        <v>998</v>
      </c>
      <c r="C89" s="228">
        <f t="shared" si="21"/>
        <v>1311100</v>
      </c>
      <c r="D89" s="228"/>
      <c r="E89" s="228"/>
      <c r="F89" s="228">
        <v>1311100</v>
      </c>
      <c r="G89" s="228">
        <f t="shared" si="23"/>
        <v>1311010</v>
      </c>
      <c r="H89" s="228"/>
      <c r="I89" s="228"/>
      <c r="J89" s="228">
        <v>1311010</v>
      </c>
    </row>
    <row r="90" spans="1:10" s="324" customFormat="1" ht="15" customHeight="1">
      <c r="A90" s="321"/>
      <c r="B90" s="333" t="s">
        <v>1015</v>
      </c>
      <c r="C90" s="323">
        <f t="shared" si="21"/>
        <v>67301100</v>
      </c>
      <c r="D90" s="323">
        <f>SUM(D91:D96)</f>
        <v>0</v>
      </c>
      <c r="E90" s="323">
        <f>SUM(E91:E96)</f>
        <v>67301100</v>
      </c>
      <c r="F90" s="323">
        <f>SUM(F91:F96)</f>
        <v>0</v>
      </c>
      <c r="G90" s="323">
        <f aca="true" t="shared" si="24" ref="G90:G126">H90+I90+J90</f>
        <v>21991940.9</v>
      </c>
      <c r="H90" s="323">
        <f>SUM(H91:H96)</f>
        <v>0</v>
      </c>
      <c r="I90" s="323">
        <f>SUM(I91:I96)</f>
        <v>21991940.9</v>
      </c>
      <c r="J90" s="323">
        <f>SUM(J91:J96)</f>
        <v>0</v>
      </c>
    </row>
    <row r="91" spans="1:10" s="322" customFormat="1" ht="15" customHeight="1">
      <c r="A91" s="192">
        <v>1</v>
      </c>
      <c r="B91" s="193" t="s">
        <v>945</v>
      </c>
      <c r="C91" s="194">
        <f t="shared" si="21"/>
        <v>0</v>
      </c>
      <c r="D91" s="194"/>
      <c r="E91" s="194"/>
      <c r="F91" s="194"/>
      <c r="G91" s="194">
        <f t="shared" si="24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21"/>
        <v>0</v>
      </c>
      <c r="D92" s="194"/>
      <c r="E92" s="194"/>
      <c r="F92" s="194"/>
      <c r="G92" s="194">
        <f t="shared" si="24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21"/>
        <v>0</v>
      </c>
      <c r="D93" s="194"/>
      <c r="E93" s="194"/>
      <c r="F93" s="194"/>
      <c r="G93" s="194">
        <f t="shared" si="24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21"/>
        <v>0</v>
      </c>
      <c r="D94" s="194"/>
      <c r="E94" s="194"/>
      <c r="F94" s="194"/>
      <c r="G94" s="194">
        <f t="shared" si="24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21"/>
        <v>0</v>
      </c>
      <c r="D95" s="194"/>
      <c r="E95" s="194"/>
      <c r="F95" s="194"/>
      <c r="G95" s="194">
        <f t="shared" si="24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21"/>
        <v>67301100</v>
      </c>
      <c r="D96" s="194"/>
      <c r="E96" s="194">
        <v>67301100</v>
      </c>
      <c r="F96" s="194"/>
      <c r="G96" s="194">
        <f t="shared" si="24"/>
        <v>21991940.9</v>
      </c>
      <c r="H96" s="194"/>
      <c r="I96" s="194">
        <v>21991940.9</v>
      </c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548900</v>
      </c>
      <c r="D98" s="224">
        <f>D99+D102+D105+D108+D111+D114+D117</f>
        <v>0</v>
      </c>
      <c r="E98" s="224">
        <f>E99+E102+E105+E108+E111+E114+E117</f>
        <v>404400</v>
      </c>
      <c r="F98" s="224">
        <f>F99+F102+F105+F108+F111+F114+F117</f>
        <v>144500</v>
      </c>
      <c r="G98" s="224">
        <f t="shared" si="24"/>
        <v>144500</v>
      </c>
      <c r="H98" s="224">
        <f>H99+H102+H105+H108+H111+H114+H117</f>
        <v>0</v>
      </c>
      <c r="I98" s="224">
        <f>I99+I102+I105+I108+I111+I114+I117</f>
        <v>0</v>
      </c>
      <c r="J98" s="224">
        <f>J99+J102+J105+J108+J111+J114+J117</f>
        <v>144500</v>
      </c>
    </row>
    <row r="99" spans="1:10" s="322" customFormat="1" ht="15" customHeight="1">
      <c r="A99" s="227">
        <v>1</v>
      </c>
      <c r="B99" s="343" t="s">
        <v>944</v>
      </c>
      <c r="C99" s="228">
        <f t="shared" si="21"/>
        <v>548900</v>
      </c>
      <c r="D99" s="228">
        <f>SUM(D100:D101)</f>
        <v>0</v>
      </c>
      <c r="E99" s="228">
        <f aca="true" t="shared" si="25" ref="E99:J99">SUM(E100:E101)</f>
        <v>404400</v>
      </c>
      <c r="F99" s="228">
        <f t="shared" si="25"/>
        <v>144500</v>
      </c>
      <c r="G99" s="228">
        <f t="shared" si="24"/>
        <v>144500</v>
      </c>
      <c r="H99" s="228">
        <f t="shared" si="25"/>
        <v>0</v>
      </c>
      <c r="I99" s="228">
        <f t="shared" si="25"/>
        <v>0</v>
      </c>
      <c r="J99" s="228">
        <f t="shared" si="25"/>
        <v>144500</v>
      </c>
    </row>
    <row r="100" spans="1:10" s="322" customFormat="1" ht="15" customHeight="1">
      <c r="A100" s="227"/>
      <c r="B100" s="251" t="s">
        <v>1057</v>
      </c>
      <c r="C100" s="228">
        <f t="shared" si="21"/>
        <v>291400</v>
      </c>
      <c r="D100" s="228"/>
      <c r="E100" s="228">
        <v>290400</v>
      </c>
      <c r="F100" s="228">
        <v>1000</v>
      </c>
      <c r="G100" s="228">
        <f t="shared" si="24"/>
        <v>1000</v>
      </c>
      <c r="H100" s="228"/>
      <c r="I100" s="228"/>
      <c r="J100" s="228">
        <v>1000</v>
      </c>
    </row>
    <row r="101" spans="1:10" s="322" customFormat="1" ht="15" customHeight="1">
      <c r="A101" s="192"/>
      <c r="B101" s="344" t="s">
        <v>1058</v>
      </c>
      <c r="C101" s="194">
        <f t="shared" si="21"/>
        <v>257500</v>
      </c>
      <c r="D101" s="194"/>
      <c r="E101" s="194">
        <v>114000</v>
      </c>
      <c r="F101" s="194">
        <v>143500</v>
      </c>
      <c r="G101" s="194">
        <f t="shared" si="24"/>
        <v>143500</v>
      </c>
      <c r="H101" s="194"/>
      <c r="I101" s="194"/>
      <c r="J101" s="194">
        <v>143500</v>
      </c>
    </row>
    <row r="102" spans="1:10" s="322" customFormat="1" ht="15" customHeight="1">
      <c r="A102" s="227">
        <v>2</v>
      </c>
      <c r="B102" s="334" t="s">
        <v>945</v>
      </c>
      <c r="C102" s="228">
        <f t="shared" si="21"/>
        <v>0</v>
      </c>
      <c r="D102" s="228">
        <f>SUM(D103:D104)</f>
        <v>0</v>
      </c>
      <c r="E102" s="228">
        <f aca="true" t="shared" si="26" ref="E102:J102">SUM(E103:E104)</f>
        <v>0</v>
      </c>
      <c r="F102" s="228">
        <f t="shared" si="26"/>
        <v>0</v>
      </c>
      <c r="G102" s="228">
        <f t="shared" si="24"/>
        <v>0</v>
      </c>
      <c r="H102" s="228">
        <f t="shared" si="26"/>
        <v>0</v>
      </c>
      <c r="I102" s="228">
        <f t="shared" si="26"/>
        <v>0</v>
      </c>
      <c r="J102" s="228">
        <f t="shared" si="26"/>
        <v>0</v>
      </c>
    </row>
    <row r="103" spans="1:10" s="322" customFormat="1" ht="15" customHeight="1">
      <c r="A103" s="227"/>
      <c r="B103" s="251" t="s">
        <v>1057</v>
      </c>
      <c r="C103" s="228">
        <f t="shared" si="21"/>
        <v>0</v>
      </c>
      <c r="D103" s="228"/>
      <c r="E103" s="228"/>
      <c r="F103" s="228"/>
      <c r="G103" s="228">
        <f t="shared" si="24"/>
        <v>0</v>
      </c>
      <c r="H103" s="228"/>
      <c r="I103" s="228"/>
      <c r="J103" s="228"/>
    </row>
    <row r="104" spans="1:10" s="322" customFormat="1" ht="15" customHeight="1">
      <c r="A104" s="192"/>
      <c r="B104" s="344" t="s">
        <v>1058</v>
      </c>
      <c r="C104" s="194">
        <f t="shared" si="21"/>
        <v>0</v>
      </c>
      <c r="D104" s="194"/>
      <c r="E104" s="194"/>
      <c r="F104" s="194"/>
      <c r="G104" s="194">
        <f t="shared" si="24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21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4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21"/>
        <v>0</v>
      </c>
      <c r="D106" s="228"/>
      <c r="E106" s="228"/>
      <c r="F106" s="228"/>
      <c r="G106" s="228">
        <f t="shared" si="24"/>
        <v>0</v>
      </c>
      <c r="H106" s="228"/>
      <c r="I106" s="228"/>
      <c r="J106" s="228"/>
    </row>
    <row r="107" spans="1:10" s="322" customFormat="1" ht="15" customHeight="1">
      <c r="A107" s="192"/>
      <c r="B107" s="344" t="s">
        <v>1058</v>
      </c>
      <c r="C107" s="194">
        <f t="shared" si="21"/>
        <v>0</v>
      </c>
      <c r="D107" s="194"/>
      <c r="E107" s="194"/>
      <c r="F107" s="194"/>
      <c r="G107" s="194">
        <f t="shared" si="24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21"/>
        <v>0</v>
      </c>
      <c r="D108" s="228">
        <f>SUM(D109:D110)</f>
        <v>0</v>
      </c>
      <c r="E108" s="228">
        <f aca="true" t="shared" si="27" ref="E108:J108">SUM(E109:E110)</f>
        <v>0</v>
      </c>
      <c r="F108" s="228">
        <f t="shared" si="27"/>
        <v>0</v>
      </c>
      <c r="G108" s="228">
        <f t="shared" si="24"/>
        <v>0</v>
      </c>
      <c r="H108" s="228">
        <f t="shared" si="27"/>
        <v>0</v>
      </c>
      <c r="I108" s="228">
        <f t="shared" si="27"/>
        <v>0</v>
      </c>
      <c r="J108" s="228">
        <f t="shared" si="27"/>
        <v>0</v>
      </c>
    </row>
    <row r="109" spans="1:10" s="322" customFormat="1" ht="15" customHeight="1">
      <c r="A109" s="227"/>
      <c r="B109" s="251" t="s">
        <v>1057</v>
      </c>
      <c r="C109" s="228">
        <f t="shared" si="21"/>
        <v>0</v>
      </c>
      <c r="D109" s="228"/>
      <c r="E109" s="228"/>
      <c r="F109" s="228"/>
      <c r="G109" s="228">
        <f t="shared" si="24"/>
        <v>0</v>
      </c>
      <c r="H109" s="228"/>
      <c r="I109" s="228"/>
      <c r="J109" s="228"/>
    </row>
    <row r="110" spans="1:10" s="322" customFormat="1" ht="15" customHeight="1">
      <c r="A110" s="192"/>
      <c r="B110" s="344" t="s">
        <v>1058</v>
      </c>
      <c r="C110" s="194">
        <f t="shared" si="21"/>
        <v>0</v>
      </c>
      <c r="D110" s="194"/>
      <c r="E110" s="194"/>
      <c r="F110" s="194"/>
      <c r="G110" s="194">
        <f t="shared" si="24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21"/>
        <v>0</v>
      </c>
      <c r="D111" s="228">
        <f>SUM(D112:D113)</f>
        <v>0</v>
      </c>
      <c r="E111" s="228">
        <f aca="true" t="shared" si="28" ref="E111:J111">SUM(E112:E113)</f>
        <v>0</v>
      </c>
      <c r="F111" s="228">
        <f t="shared" si="28"/>
        <v>0</v>
      </c>
      <c r="G111" s="228">
        <f t="shared" si="24"/>
        <v>0</v>
      </c>
      <c r="H111" s="228">
        <f t="shared" si="28"/>
        <v>0</v>
      </c>
      <c r="I111" s="228">
        <f t="shared" si="28"/>
        <v>0</v>
      </c>
      <c r="J111" s="228">
        <f t="shared" si="28"/>
        <v>0</v>
      </c>
    </row>
    <row r="112" spans="1:10" s="322" customFormat="1" ht="15" customHeight="1">
      <c r="A112" s="227"/>
      <c r="B112" s="251" t="s">
        <v>1057</v>
      </c>
      <c r="C112" s="228">
        <f t="shared" si="21"/>
        <v>0</v>
      </c>
      <c r="D112" s="228"/>
      <c r="E112" s="228"/>
      <c r="F112" s="228"/>
      <c r="G112" s="228">
        <f t="shared" si="24"/>
        <v>0</v>
      </c>
      <c r="H112" s="228"/>
      <c r="I112" s="228"/>
      <c r="J112" s="228"/>
    </row>
    <row r="113" spans="1:10" s="322" customFormat="1" ht="15" customHeight="1">
      <c r="A113" s="192"/>
      <c r="B113" s="344" t="s">
        <v>1058</v>
      </c>
      <c r="C113" s="194">
        <f t="shared" si="21"/>
        <v>0</v>
      </c>
      <c r="D113" s="194"/>
      <c r="E113" s="194"/>
      <c r="F113" s="194"/>
      <c r="G113" s="194">
        <f t="shared" si="24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21"/>
        <v>0</v>
      </c>
      <c r="D114" s="228">
        <f>SUM(D115:D116)</f>
        <v>0</v>
      </c>
      <c r="E114" s="228">
        <f aca="true" t="shared" si="29" ref="E114:J114">SUM(E115:E116)</f>
        <v>0</v>
      </c>
      <c r="F114" s="228">
        <f t="shared" si="29"/>
        <v>0</v>
      </c>
      <c r="G114" s="228">
        <f t="shared" si="24"/>
        <v>0</v>
      </c>
      <c r="H114" s="228">
        <f t="shared" si="29"/>
        <v>0</v>
      </c>
      <c r="I114" s="228">
        <f t="shared" si="29"/>
        <v>0</v>
      </c>
      <c r="J114" s="228">
        <f t="shared" si="29"/>
        <v>0</v>
      </c>
    </row>
    <row r="115" spans="1:10" s="322" customFormat="1" ht="15" customHeight="1">
      <c r="A115" s="227"/>
      <c r="B115" s="251" t="s">
        <v>1057</v>
      </c>
      <c r="C115" s="228">
        <f t="shared" si="21"/>
        <v>0</v>
      </c>
      <c r="D115" s="228"/>
      <c r="E115" s="228"/>
      <c r="F115" s="228"/>
      <c r="G115" s="228">
        <f t="shared" si="24"/>
        <v>0</v>
      </c>
      <c r="H115" s="228"/>
      <c r="I115" s="228"/>
      <c r="J115" s="228"/>
    </row>
    <row r="116" spans="1:10" s="322" customFormat="1" ht="15" customHeight="1">
      <c r="A116" s="192"/>
      <c r="B116" s="344" t="s">
        <v>1058</v>
      </c>
      <c r="C116" s="194">
        <f t="shared" si="21"/>
        <v>0</v>
      </c>
      <c r="D116" s="194"/>
      <c r="E116" s="194"/>
      <c r="F116" s="194"/>
      <c r="G116" s="194">
        <f t="shared" si="24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21"/>
        <v>0</v>
      </c>
      <c r="D117" s="228">
        <f>SUM(D118:D119)</f>
        <v>0</v>
      </c>
      <c r="E117" s="228">
        <f aca="true" t="shared" si="30" ref="E117:J117">SUM(E118:E119)</f>
        <v>0</v>
      </c>
      <c r="F117" s="228">
        <f t="shared" si="30"/>
        <v>0</v>
      </c>
      <c r="G117" s="228">
        <f t="shared" si="24"/>
        <v>0</v>
      </c>
      <c r="H117" s="228">
        <f t="shared" si="30"/>
        <v>0</v>
      </c>
      <c r="I117" s="228">
        <f t="shared" si="30"/>
        <v>0</v>
      </c>
      <c r="J117" s="228">
        <f t="shared" si="30"/>
        <v>0</v>
      </c>
    </row>
    <row r="118" spans="1:10" s="322" customFormat="1" ht="15" customHeight="1">
      <c r="A118" s="227"/>
      <c r="B118" s="251" t="s">
        <v>1057</v>
      </c>
      <c r="C118" s="228">
        <f t="shared" si="21"/>
        <v>0</v>
      </c>
      <c r="D118" s="228"/>
      <c r="E118" s="228"/>
      <c r="F118" s="228"/>
      <c r="G118" s="228">
        <f t="shared" si="24"/>
        <v>0</v>
      </c>
      <c r="H118" s="228"/>
      <c r="I118" s="228"/>
      <c r="J118" s="228"/>
    </row>
    <row r="119" spans="1:10" s="322" customFormat="1" ht="15" customHeight="1">
      <c r="A119" s="192"/>
      <c r="B119" s="344" t="s">
        <v>1058</v>
      </c>
      <c r="C119" s="194">
        <f t="shared" si="21"/>
        <v>0</v>
      </c>
      <c r="D119" s="194"/>
      <c r="E119" s="194"/>
      <c r="F119" s="194"/>
      <c r="G119" s="194">
        <f t="shared" si="24"/>
        <v>0</v>
      </c>
      <c r="H119" s="194"/>
      <c r="I119" s="194"/>
      <c r="J119" s="194"/>
    </row>
    <row r="120" spans="1:10" s="324" customFormat="1" ht="25.5">
      <c r="A120" s="226"/>
      <c r="B120" s="253" t="s">
        <v>1020</v>
      </c>
      <c r="C120" s="224">
        <f t="shared" si="21"/>
        <v>707200</v>
      </c>
      <c r="D120" s="224">
        <f>SUM(D121:D122)</f>
        <v>0</v>
      </c>
      <c r="E120" s="224">
        <f>SUM(E121:E122)</f>
        <v>500000</v>
      </c>
      <c r="F120" s="224">
        <f>SUM(F121:F122)</f>
        <v>207200</v>
      </c>
      <c r="G120" s="224">
        <f t="shared" si="24"/>
        <v>707200</v>
      </c>
      <c r="H120" s="224">
        <f>SUM(H121:H122)</f>
        <v>0</v>
      </c>
      <c r="I120" s="224">
        <f>SUM(I121:I122)</f>
        <v>500000</v>
      </c>
      <c r="J120" s="224">
        <f>SUM(J121:J122)</f>
        <v>207200</v>
      </c>
    </row>
    <row r="121" spans="1:10" s="322" customFormat="1" ht="25.5">
      <c r="A121" s="192">
        <v>1</v>
      </c>
      <c r="B121" s="193" t="s">
        <v>1059</v>
      </c>
      <c r="C121" s="194">
        <f t="shared" si="21"/>
        <v>706800</v>
      </c>
      <c r="D121" s="194"/>
      <c r="E121" s="194">
        <v>500000</v>
      </c>
      <c r="F121" s="194">
        <v>206800</v>
      </c>
      <c r="G121" s="194">
        <f t="shared" si="24"/>
        <v>706800</v>
      </c>
      <c r="H121" s="194"/>
      <c r="I121" s="194">
        <v>500000</v>
      </c>
      <c r="J121" s="194">
        <v>206800</v>
      </c>
    </row>
    <row r="122" spans="1:10" s="225" customFormat="1" ht="25.5">
      <c r="A122" s="227"/>
      <c r="B122" s="334" t="s">
        <v>1060</v>
      </c>
      <c r="C122" s="228">
        <f t="shared" si="21"/>
        <v>400</v>
      </c>
      <c r="D122" s="228"/>
      <c r="E122" s="228"/>
      <c r="F122" s="228">
        <v>400</v>
      </c>
      <c r="G122" s="228">
        <f t="shared" si="24"/>
        <v>400</v>
      </c>
      <c r="H122" s="228"/>
      <c r="I122" s="228"/>
      <c r="J122" s="228">
        <v>400</v>
      </c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21"/>
        <v>138800</v>
      </c>
      <c r="D124" s="224">
        <f>SUM(D125:D130)</f>
        <v>0</v>
      </c>
      <c r="E124" s="224">
        <f>SUM(E125:E130)</f>
        <v>0</v>
      </c>
      <c r="F124" s="224">
        <f>SUM(F125:F130)</f>
        <v>138800</v>
      </c>
      <c r="G124" s="224">
        <f t="shared" si="24"/>
        <v>138676.6</v>
      </c>
      <c r="H124" s="224">
        <f>SUM(H125:H130)</f>
        <v>0</v>
      </c>
      <c r="I124" s="224">
        <f>SUM(I125:I130)</f>
        <v>0</v>
      </c>
      <c r="J124" s="224">
        <f>SUM(J125:J130)</f>
        <v>138676.6</v>
      </c>
    </row>
    <row r="125" spans="1:10" s="322" customFormat="1" ht="15" customHeight="1">
      <c r="A125" s="227">
        <v>1</v>
      </c>
      <c r="B125" s="334" t="s">
        <v>944</v>
      </c>
      <c r="C125" s="228">
        <f t="shared" si="21"/>
        <v>138800</v>
      </c>
      <c r="D125" s="228"/>
      <c r="E125" s="228"/>
      <c r="F125" s="228">
        <v>138800</v>
      </c>
      <c r="G125" s="228">
        <f t="shared" si="24"/>
        <v>138676.6</v>
      </c>
      <c r="H125" s="228"/>
      <c r="I125" s="228"/>
      <c r="J125" s="228">
        <v>138676.6</v>
      </c>
    </row>
    <row r="126" spans="1:10" s="234" customFormat="1" ht="15" customHeight="1">
      <c r="A126" s="227">
        <v>2</v>
      </c>
      <c r="B126" s="334" t="s">
        <v>946</v>
      </c>
      <c r="C126" s="228">
        <f t="shared" si="21"/>
        <v>0</v>
      </c>
      <c r="D126" s="224"/>
      <c r="E126" s="224"/>
      <c r="F126" s="224"/>
      <c r="G126" s="228">
        <f t="shared" si="24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21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21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21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21"/>
        <v>0</v>
      </c>
      <c r="D130" s="224"/>
      <c r="E130" s="224"/>
      <c r="F130" s="224"/>
      <c r="G130" s="228">
        <f>H130+I130+J130</f>
        <v>0</v>
      </c>
      <c r="H130" s="224"/>
      <c r="I130" s="224"/>
      <c r="J130" s="224"/>
    </row>
    <row r="131" spans="1:10" s="234" customFormat="1" ht="12.75">
      <c r="A131" s="164"/>
      <c r="B131" s="164" t="s">
        <v>973</v>
      </c>
      <c r="C131" s="224">
        <f>SUM(D131:F131)</f>
        <v>114467260</v>
      </c>
      <c r="D131" s="224">
        <f>D11+D64</f>
        <v>0</v>
      </c>
      <c r="E131" s="224">
        <f aca="true" t="shared" si="31" ref="E131:J131">E11+E64</f>
        <v>68252960</v>
      </c>
      <c r="F131" s="224">
        <f t="shared" si="31"/>
        <v>46214300</v>
      </c>
      <c r="G131" s="224">
        <f>SUM(H131:J131)</f>
        <v>68738992.10999998</v>
      </c>
      <c r="H131" s="224">
        <f t="shared" si="31"/>
        <v>0</v>
      </c>
      <c r="I131" s="224">
        <f>I11+I64</f>
        <v>22539400.9</v>
      </c>
      <c r="J131" s="224">
        <f t="shared" si="31"/>
        <v>46199591.20999999</v>
      </c>
    </row>
    <row r="132" spans="6:10" ht="12.75">
      <c r="F132" s="174">
        <f>46214300-F131</f>
        <v>0</v>
      </c>
      <c r="J132" s="342">
        <f>46199591.21-J131</f>
        <v>0</v>
      </c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A40:A46"/>
    <mergeCell ref="C3:H3"/>
    <mergeCell ref="C4:H4"/>
    <mergeCell ref="A6:A8"/>
    <mergeCell ref="B6:B8"/>
    <mergeCell ref="C6:F6"/>
    <mergeCell ref="G6:J6"/>
    <mergeCell ref="C7:C8"/>
    <mergeCell ref="B55:J55"/>
    <mergeCell ref="B63:J63"/>
    <mergeCell ref="D7:F7"/>
    <mergeCell ref="G7:G8"/>
    <mergeCell ref="H7:J7"/>
    <mergeCell ref="B10:J1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28">
      <selection activeCell="I131" sqref="I13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2.00390625" style="0" customWidth="1"/>
    <col min="6" max="6" width="13.875" style="157" bestFit="1" customWidth="1"/>
    <col min="7" max="7" width="13.375" style="0" bestFit="1" customWidth="1"/>
    <col min="8" max="8" width="11.75390625" style="0" customWidth="1"/>
    <col min="9" max="9" width="12.25390625" style="0" bestFit="1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1049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102824100</v>
      </c>
      <c r="D11" s="233">
        <f aca="true" t="shared" si="0" ref="D11:J11">D12+D24+D30+D39+D54</f>
        <v>9428900</v>
      </c>
      <c r="E11" s="233">
        <f t="shared" si="0"/>
        <v>62000</v>
      </c>
      <c r="F11" s="405">
        <f t="shared" si="0"/>
        <v>93333200</v>
      </c>
      <c r="G11" s="233">
        <f t="shared" si="0"/>
        <v>102340172.03999999</v>
      </c>
      <c r="H11" s="233">
        <f t="shared" si="0"/>
        <v>9049635.9</v>
      </c>
      <c r="I11" s="233">
        <f t="shared" si="0"/>
        <v>62000</v>
      </c>
      <c r="J11" s="233">
        <f t="shared" si="0"/>
        <v>93228536.14</v>
      </c>
    </row>
    <row r="12" spans="1:10" s="158" customFormat="1" ht="65.25" customHeight="1">
      <c r="A12" s="163" t="s">
        <v>922</v>
      </c>
      <c r="B12" s="164" t="s">
        <v>923</v>
      </c>
      <c r="C12" s="165">
        <f aca="true" t="shared" si="1" ref="C12:J12">C13+C16+C17+C20+C21</f>
        <v>88550600</v>
      </c>
      <c r="D12" s="165">
        <f t="shared" si="1"/>
        <v>0</v>
      </c>
      <c r="E12" s="165">
        <f t="shared" si="1"/>
        <v>0</v>
      </c>
      <c r="F12" s="165">
        <f t="shared" si="1"/>
        <v>88550600</v>
      </c>
      <c r="G12" s="165">
        <f t="shared" si="1"/>
        <v>88500954.41</v>
      </c>
      <c r="H12" s="165">
        <f t="shared" si="1"/>
        <v>0</v>
      </c>
      <c r="I12" s="165">
        <f t="shared" si="1"/>
        <v>0</v>
      </c>
      <c r="J12" s="165">
        <f t="shared" si="1"/>
        <v>88500954.41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20219500</v>
      </c>
      <c r="D13" s="167">
        <f aca="true" t="shared" si="2" ref="D13:J13">SUM(D14:D15)</f>
        <v>0</v>
      </c>
      <c r="E13" s="167">
        <f t="shared" si="2"/>
        <v>0</v>
      </c>
      <c r="F13" s="167">
        <f t="shared" si="2"/>
        <v>20219500</v>
      </c>
      <c r="G13" s="167">
        <f t="shared" si="2"/>
        <v>20209981.8</v>
      </c>
      <c r="H13" s="167">
        <f t="shared" si="2"/>
        <v>0</v>
      </c>
      <c r="I13" s="167">
        <f t="shared" si="2"/>
        <v>0</v>
      </c>
      <c r="J13" s="167">
        <f t="shared" si="2"/>
        <v>20209981.8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20219500</v>
      </c>
      <c r="D14" s="169"/>
      <c r="E14" s="169"/>
      <c r="F14" s="169">
        <v>20219500</v>
      </c>
      <c r="G14" s="167">
        <f>SUM(H14:J14)</f>
        <v>20209981.8</v>
      </c>
      <c r="H14" s="167"/>
      <c r="I14" s="167"/>
      <c r="J14" s="167">
        <v>20209981.8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4"/>
      <c r="E15" s="194"/>
      <c r="F15" s="194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68331100</v>
      </c>
      <c r="D17" s="167">
        <f t="shared" si="3"/>
        <v>0</v>
      </c>
      <c r="E17" s="167">
        <f t="shared" si="3"/>
        <v>0</v>
      </c>
      <c r="F17" s="167">
        <f t="shared" si="3"/>
        <v>68331100</v>
      </c>
      <c r="G17" s="167">
        <f t="shared" si="3"/>
        <v>68290972.61</v>
      </c>
      <c r="H17" s="167">
        <f t="shared" si="3"/>
        <v>0</v>
      </c>
      <c r="I17" s="167">
        <f t="shared" si="3"/>
        <v>0</v>
      </c>
      <c r="J17" s="167">
        <f t="shared" si="3"/>
        <v>68290972.61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67769600</v>
      </c>
      <c r="D18" s="180"/>
      <c r="E18" s="180"/>
      <c r="F18" s="180">
        <v>67769600</v>
      </c>
      <c r="G18" s="180">
        <f>SUM(H18:J18)</f>
        <v>67729602.61</v>
      </c>
      <c r="H18" s="180"/>
      <c r="I18" s="180"/>
      <c r="J18" s="180">
        <v>67729602.61</v>
      </c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561500</v>
      </c>
      <c r="D19" s="189"/>
      <c r="E19" s="189"/>
      <c r="F19" s="189">
        <v>561500</v>
      </c>
      <c r="G19" s="189">
        <f>SUM(H19:J19)</f>
        <v>561370</v>
      </c>
      <c r="H19" s="189"/>
      <c r="I19" s="189"/>
      <c r="J19" s="189">
        <v>561370</v>
      </c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0</v>
      </c>
      <c r="D24" s="165">
        <f>D25+D26+D28</f>
        <v>0</v>
      </c>
      <c r="E24" s="165">
        <f t="shared" si="5"/>
        <v>0</v>
      </c>
      <c r="F24" s="165">
        <f t="shared" si="5"/>
        <v>0</v>
      </c>
      <c r="G24" s="165">
        <f t="shared" si="5"/>
        <v>0</v>
      </c>
      <c r="H24" s="165">
        <f t="shared" si="5"/>
        <v>0</v>
      </c>
      <c r="I24" s="165">
        <f t="shared" si="5"/>
        <v>0</v>
      </c>
      <c r="J24" s="165">
        <f t="shared" si="5"/>
        <v>0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0">SUM(D25:F25)</f>
        <v>0</v>
      </c>
      <c r="D25" s="169"/>
      <c r="E25" s="169"/>
      <c r="F25" s="167"/>
      <c r="G25" s="169">
        <f aca="true" t="shared" si="7" ref="G25:G31"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 t="shared" si="6"/>
        <v>0</v>
      </c>
      <c r="D26" s="169">
        <f>D27</f>
        <v>0</v>
      </c>
      <c r="E26" s="169">
        <f aca="true" t="shared" si="8" ref="E26:J26">E27</f>
        <v>0</v>
      </c>
      <c r="F26" s="169">
        <f t="shared" si="8"/>
        <v>0</v>
      </c>
      <c r="G26" s="169">
        <f t="shared" si="7"/>
        <v>0</v>
      </c>
      <c r="H26" s="169">
        <f t="shared" si="8"/>
        <v>0</v>
      </c>
      <c r="I26" s="169">
        <f t="shared" si="8"/>
        <v>0</v>
      </c>
      <c r="J26" s="169">
        <f t="shared" si="8"/>
        <v>0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0</v>
      </c>
      <c r="D27" s="191"/>
      <c r="E27" s="191"/>
      <c r="F27" s="189"/>
      <c r="G27" s="191">
        <f t="shared" si="7"/>
        <v>0</v>
      </c>
      <c r="H27" s="191"/>
      <c r="I27" s="191"/>
      <c r="J27" s="191"/>
    </row>
    <row r="28" spans="1:10" s="170" customFormat="1" ht="38.25">
      <c r="A28" s="327" t="s">
        <v>935</v>
      </c>
      <c r="B28" s="240" t="s">
        <v>936</v>
      </c>
      <c r="C28" s="169">
        <f t="shared" si="6"/>
        <v>0</v>
      </c>
      <c r="D28" s="169">
        <f>D29</f>
        <v>0</v>
      </c>
      <c r="E28" s="169">
        <f aca="true" t="shared" si="9" ref="E28:J28">E29</f>
        <v>0</v>
      </c>
      <c r="F28" s="169">
        <f t="shared" si="9"/>
        <v>0</v>
      </c>
      <c r="G28" s="169">
        <f t="shared" si="7"/>
        <v>0</v>
      </c>
      <c r="H28" s="169">
        <f t="shared" si="9"/>
        <v>0</v>
      </c>
      <c r="I28" s="169">
        <f t="shared" si="9"/>
        <v>0</v>
      </c>
      <c r="J28" s="169">
        <f t="shared" si="9"/>
        <v>0</v>
      </c>
    </row>
    <row r="29" spans="1:10" s="158" customFormat="1" ht="15">
      <c r="A29" s="327" t="s">
        <v>1025</v>
      </c>
      <c r="B29" s="240" t="s">
        <v>937</v>
      </c>
      <c r="C29" s="169">
        <f t="shared" si="6"/>
        <v>0</v>
      </c>
      <c r="D29" s="169"/>
      <c r="E29" s="169"/>
      <c r="F29" s="169"/>
      <c r="G29" s="169">
        <f t="shared" si="7"/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 t="shared" si="6"/>
        <v>12500600</v>
      </c>
      <c r="D30" s="165">
        <f>D31+D34+D35+D36+D37+D38</f>
        <v>9428900</v>
      </c>
      <c r="E30" s="165">
        <f aca="true" t="shared" si="10" ref="E30:J30">E31+E34+E35+E36+E37+E38</f>
        <v>62000</v>
      </c>
      <c r="F30" s="165">
        <f t="shared" si="10"/>
        <v>3009700</v>
      </c>
      <c r="G30" s="340">
        <f>SUM(H30:J30)</f>
        <v>12067116.3</v>
      </c>
      <c r="H30" s="165">
        <f t="shared" si="10"/>
        <v>9049635.9</v>
      </c>
      <c r="I30" s="165">
        <f t="shared" si="10"/>
        <v>62000</v>
      </c>
      <c r="J30" s="165">
        <f t="shared" si="10"/>
        <v>2955480.4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11" ref="C31:C37">SUM(D31:F31)</f>
        <v>664200</v>
      </c>
      <c r="D31" s="180">
        <f>SUM(D32:D33)</f>
        <v>0</v>
      </c>
      <c r="E31" s="180">
        <f>SUM(E32:E33)</f>
        <v>62000</v>
      </c>
      <c r="F31" s="180">
        <f>SUM(F32:F33)</f>
        <v>602200</v>
      </c>
      <c r="G31" s="180">
        <f t="shared" si="7"/>
        <v>610044.7</v>
      </c>
      <c r="H31" s="180">
        <f>SUM(H32:H33)</f>
        <v>0</v>
      </c>
      <c r="I31" s="180">
        <f>SUM(I32:I33)</f>
        <v>62000</v>
      </c>
      <c r="J31" s="180">
        <f>SUM(J32:J33)</f>
        <v>548044.7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11"/>
        <v>153700</v>
      </c>
      <c r="D32" s="182"/>
      <c r="E32" s="182"/>
      <c r="F32" s="180">
        <v>153700</v>
      </c>
      <c r="G32" s="182">
        <f aca="true" t="shared" si="12" ref="G32:G38">SUM(H32:J32)</f>
        <v>136522.2</v>
      </c>
      <c r="H32" s="182"/>
      <c r="I32" s="182"/>
      <c r="J32" s="182">
        <v>136522.2</v>
      </c>
    </row>
    <row r="33" spans="1:10" s="170" customFormat="1" ht="12.75">
      <c r="A33" s="179" t="s">
        <v>1028</v>
      </c>
      <c r="B33" s="241" t="s">
        <v>941</v>
      </c>
      <c r="C33" s="169">
        <f t="shared" si="11"/>
        <v>510500</v>
      </c>
      <c r="D33" s="169"/>
      <c r="E33" s="169">
        <v>62000</v>
      </c>
      <c r="F33" s="167">
        <v>448500</v>
      </c>
      <c r="G33" s="169">
        <f t="shared" si="12"/>
        <v>473522.5</v>
      </c>
      <c r="H33" s="169"/>
      <c r="I33" s="169">
        <v>62000</v>
      </c>
      <c r="J33" s="169">
        <v>411522.5</v>
      </c>
    </row>
    <row r="34" spans="1:10" s="170" customFormat="1" ht="12.75">
      <c r="A34" s="327" t="s">
        <v>1029</v>
      </c>
      <c r="B34" s="240" t="s">
        <v>964</v>
      </c>
      <c r="C34" s="169">
        <f t="shared" si="11"/>
        <v>145200</v>
      </c>
      <c r="D34" s="169"/>
      <c r="E34" s="169"/>
      <c r="F34" s="167">
        <v>145200</v>
      </c>
      <c r="G34" s="169">
        <f t="shared" si="12"/>
        <v>145180.26</v>
      </c>
      <c r="H34" s="169"/>
      <c r="I34" s="169"/>
      <c r="J34" s="169">
        <v>145180.26</v>
      </c>
    </row>
    <row r="35" spans="1:10" s="170" customFormat="1" ht="25.5">
      <c r="A35" s="327" t="s">
        <v>1030</v>
      </c>
      <c r="B35" s="240" t="s">
        <v>965</v>
      </c>
      <c r="C35" s="169">
        <f t="shared" si="11"/>
        <v>2167300</v>
      </c>
      <c r="D35" s="169"/>
      <c r="E35" s="169"/>
      <c r="F35" s="168">
        <v>2167300</v>
      </c>
      <c r="G35" s="169">
        <f t="shared" si="12"/>
        <v>2167255.44</v>
      </c>
      <c r="H35" s="169"/>
      <c r="I35" s="169"/>
      <c r="J35" s="169">
        <v>2167255.44</v>
      </c>
    </row>
    <row r="36" spans="1:10" s="170" customFormat="1" ht="25.5">
      <c r="A36" s="327" t="s">
        <v>1031</v>
      </c>
      <c r="B36" s="240" t="s">
        <v>966</v>
      </c>
      <c r="C36" s="169">
        <f t="shared" si="11"/>
        <v>75000</v>
      </c>
      <c r="D36" s="169"/>
      <c r="E36" s="169"/>
      <c r="F36" s="167">
        <v>75000</v>
      </c>
      <c r="G36" s="169">
        <f t="shared" si="12"/>
        <v>75000</v>
      </c>
      <c r="H36" s="169"/>
      <c r="I36" s="169"/>
      <c r="J36" s="169">
        <v>75000</v>
      </c>
    </row>
    <row r="37" spans="1:10" s="170" customFormat="1" ht="38.25">
      <c r="A37" s="327" t="s">
        <v>1032</v>
      </c>
      <c r="B37" s="240" t="s">
        <v>967</v>
      </c>
      <c r="C37" s="169">
        <f t="shared" si="11"/>
        <v>20000</v>
      </c>
      <c r="D37" s="169"/>
      <c r="E37" s="169"/>
      <c r="F37" s="167">
        <v>20000</v>
      </c>
      <c r="G37" s="169">
        <f t="shared" si="12"/>
        <v>20000</v>
      </c>
      <c r="H37" s="169"/>
      <c r="I37" s="169"/>
      <c r="J37" s="169">
        <v>20000</v>
      </c>
    </row>
    <row r="38" spans="1:10" s="158" customFormat="1" ht="25.5">
      <c r="A38" s="327" t="s">
        <v>1033</v>
      </c>
      <c r="B38" s="240" t="s">
        <v>1003</v>
      </c>
      <c r="C38" s="169">
        <f>SUM(D38:F38)</f>
        <v>9428900</v>
      </c>
      <c r="D38" s="169">
        <v>9428900</v>
      </c>
      <c r="E38" s="169"/>
      <c r="F38" s="169"/>
      <c r="G38" s="169">
        <f t="shared" si="12"/>
        <v>9049635.9</v>
      </c>
      <c r="H38" s="169">
        <v>9049635.9</v>
      </c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SUM(D39:F39)</f>
        <v>1772900</v>
      </c>
      <c r="D39" s="166">
        <f>D40+D47+D48+D51</f>
        <v>0</v>
      </c>
      <c r="E39" s="166">
        <f>E40+E47+E48+E51</f>
        <v>0</v>
      </c>
      <c r="F39" s="166">
        <f>F40+F47+F48+F51</f>
        <v>1772900</v>
      </c>
      <c r="G39" s="165">
        <f>SUM(H39:J39)</f>
        <v>1772101.33</v>
      </c>
      <c r="H39" s="166">
        <f>H40+H47+H48+H51</f>
        <v>0</v>
      </c>
      <c r="I39" s="166">
        <f>I40+I47+I48+I51</f>
        <v>0</v>
      </c>
      <c r="J39" s="166">
        <f>J40+J47+J48+J51</f>
        <v>1772101.33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0</v>
      </c>
      <c r="D40" s="168">
        <f>SUM(D41:D46)</f>
        <v>0</v>
      </c>
      <c r="E40" s="168">
        <f>SUM(E41:E46)</f>
        <v>0</v>
      </c>
      <c r="F40" s="168">
        <f>SUM(F41:F46)</f>
        <v>0</v>
      </c>
      <c r="G40" s="169">
        <f>SUM(H40:J40)</f>
        <v>0</v>
      </c>
      <c r="H40" s="168">
        <f>SUM(H41:H46)</f>
        <v>0</v>
      </c>
      <c r="I40" s="168">
        <f>SUM(I41:I46)</f>
        <v>0</v>
      </c>
      <c r="J40" s="168">
        <f>SUM(J41:J46)</f>
        <v>0</v>
      </c>
    </row>
    <row r="41" spans="1:10" s="170" customFormat="1" ht="12.75">
      <c r="A41" s="513"/>
      <c r="B41" s="248" t="s">
        <v>944</v>
      </c>
      <c r="C41" s="169">
        <f aca="true" t="shared" si="13" ref="C41:C47">SUM(D41:F41)</f>
        <v>0</v>
      </c>
      <c r="D41" s="169"/>
      <c r="E41" s="169"/>
      <c r="F41" s="168"/>
      <c r="G41" s="168">
        <f aca="true" t="shared" si="14" ref="G41:G47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3"/>
        <v>0</v>
      </c>
      <c r="D42" s="169"/>
      <c r="E42" s="169"/>
      <c r="F42" s="168"/>
      <c r="G42" s="168">
        <f t="shared" si="14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3"/>
        <v>0</v>
      </c>
      <c r="D43" s="169"/>
      <c r="E43" s="169"/>
      <c r="F43" s="168"/>
      <c r="G43" s="168">
        <f t="shared" si="14"/>
        <v>0</v>
      </c>
      <c r="H43" s="168"/>
      <c r="I43" s="168"/>
      <c r="J43" s="168"/>
    </row>
    <row r="44" spans="1:10" s="170" customFormat="1" ht="12.75">
      <c r="A44" s="513"/>
      <c r="B44" s="248" t="s">
        <v>947</v>
      </c>
      <c r="C44" s="169">
        <f t="shared" si="13"/>
        <v>0</v>
      </c>
      <c r="D44" s="169"/>
      <c r="E44" s="169"/>
      <c r="F44" s="168"/>
      <c r="G44" s="168">
        <f t="shared" si="14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3"/>
        <v>0</v>
      </c>
      <c r="D45" s="169"/>
      <c r="E45" s="169"/>
      <c r="F45" s="168"/>
      <c r="G45" s="168">
        <f t="shared" si="14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3"/>
        <v>0</v>
      </c>
      <c r="D46" s="228"/>
      <c r="E46" s="228"/>
      <c r="F46" s="168"/>
      <c r="G46" s="168">
        <f t="shared" si="14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3"/>
        <v>684900</v>
      </c>
      <c r="D47" s="194"/>
      <c r="E47" s="194"/>
      <c r="F47" s="195">
        <v>684900</v>
      </c>
      <c r="G47" s="195">
        <f t="shared" si="14"/>
        <v>684415.33</v>
      </c>
      <c r="H47" s="195"/>
      <c r="I47" s="195"/>
      <c r="J47" s="195">
        <v>684415.33</v>
      </c>
    </row>
    <row r="48" spans="1:10" s="170" customFormat="1" ht="25.5">
      <c r="A48" s="327" t="s">
        <v>1036</v>
      </c>
      <c r="B48" s="238" t="s">
        <v>969</v>
      </c>
      <c r="C48" s="167">
        <f aca="true" t="shared" si="15" ref="C48:J48">SUM(C49:C50)</f>
        <v>792900</v>
      </c>
      <c r="D48" s="167">
        <f>SUM(D49:D50)</f>
        <v>0</v>
      </c>
      <c r="E48" s="167">
        <f t="shared" si="15"/>
        <v>0</v>
      </c>
      <c r="F48" s="167">
        <f>SUM(F49:F50)</f>
        <v>792900</v>
      </c>
      <c r="G48" s="167">
        <f>SUM(G49:G50)</f>
        <v>792643</v>
      </c>
      <c r="H48" s="167">
        <f t="shared" si="15"/>
        <v>0</v>
      </c>
      <c r="I48" s="167">
        <f t="shared" si="15"/>
        <v>0</v>
      </c>
      <c r="J48" s="167">
        <f t="shared" si="15"/>
        <v>792643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777700</v>
      </c>
      <c r="D49" s="180"/>
      <c r="E49" s="180"/>
      <c r="F49" s="181">
        <v>777700</v>
      </c>
      <c r="G49" s="181">
        <f>SUM(H49:J49)</f>
        <v>777493</v>
      </c>
      <c r="H49" s="181"/>
      <c r="I49" s="181"/>
      <c r="J49" s="181">
        <v>777493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15200</v>
      </c>
      <c r="D50" s="189"/>
      <c r="E50" s="189"/>
      <c r="F50" s="189">
        <v>15200</v>
      </c>
      <c r="G50" s="189">
        <f>SUM(H50:J50)</f>
        <v>15150</v>
      </c>
      <c r="H50" s="189"/>
      <c r="I50" s="189"/>
      <c r="J50" s="189">
        <v>15150</v>
      </c>
    </row>
    <row r="51" spans="1:10" s="170" customFormat="1" ht="25.5">
      <c r="A51" s="327">
        <v>4.4</v>
      </c>
      <c r="B51" s="238" t="s">
        <v>972</v>
      </c>
      <c r="C51" s="167">
        <f aca="true" t="shared" si="16" ref="C51:J51">SUM(C52:C53)</f>
        <v>295100</v>
      </c>
      <c r="D51" s="167">
        <f>SUM(D52:D53)</f>
        <v>0</v>
      </c>
      <c r="E51" s="167">
        <f>SUM(E52:E53)</f>
        <v>0</v>
      </c>
      <c r="F51" s="167">
        <f t="shared" si="16"/>
        <v>295100</v>
      </c>
      <c r="G51" s="167">
        <f t="shared" si="16"/>
        <v>295043</v>
      </c>
      <c r="H51" s="167">
        <f t="shared" si="16"/>
        <v>0</v>
      </c>
      <c r="I51" s="167">
        <f t="shared" si="16"/>
        <v>0</v>
      </c>
      <c r="J51" s="167">
        <f t="shared" si="16"/>
        <v>295043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295100</v>
      </c>
      <c r="D52" s="182"/>
      <c r="E52" s="182"/>
      <c r="F52" s="180">
        <v>295100</v>
      </c>
      <c r="G52" s="182">
        <f>SUM(H52:J52)</f>
        <v>295043</v>
      </c>
      <c r="H52" s="182"/>
      <c r="I52" s="182"/>
      <c r="J52" s="182">
        <v>295043</v>
      </c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79385600</v>
      </c>
      <c r="D64" s="166">
        <f>D66+D70+D73+D90+D98+D120+D124</f>
        <v>0</v>
      </c>
      <c r="E64" s="166">
        <f aca="true" t="shared" si="17" ref="E64:J64">E66+E70+E73+E90+E98+E120+E124</f>
        <v>76683100</v>
      </c>
      <c r="F64" s="166">
        <f t="shared" si="17"/>
        <v>2702500</v>
      </c>
      <c r="G64" s="166">
        <f>SUM(H64:J64)</f>
        <v>39532236.489999995</v>
      </c>
      <c r="H64" s="166">
        <f t="shared" si="17"/>
        <v>0</v>
      </c>
      <c r="I64" s="166">
        <f t="shared" si="17"/>
        <v>36830791.87</v>
      </c>
      <c r="J64" s="166">
        <f t="shared" si="17"/>
        <v>2701444.62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0</v>
      </c>
      <c r="D66" s="224">
        <f aca="true" t="shared" si="18" ref="D66:J66">SUM(D67:D69)</f>
        <v>0</v>
      </c>
      <c r="E66" s="224">
        <f t="shared" si="18"/>
        <v>0</v>
      </c>
      <c r="F66" s="224">
        <f t="shared" si="18"/>
        <v>0</v>
      </c>
      <c r="G66" s="224">
        <f t="shared" si="18"/>
        <v>0</v>
      </c>
      <c r="H66" s="224">
        <f t="shared" si="18"/>
        <v>0</v>
      </c>
      <c r="I66" s="224">
        <f t="shared" si="18"/>
        <v>0</v>
      </c>
      <c r="J66" s="224">
        <f t="shared" si="18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9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19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19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19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19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19"/>
        <v>1179700</v>
      </c>
      <c r="D73" s="224">
        <f>D74+D79+D82+D85+D87</f>
        <v>0</v>
      </c>
      <c r="E73" s="224">
        <f>E74+E79+E82+E85+E87</f>
        <v>0</v>
      </c>
      <c r="F73" s="224">
        <f>F74+F79+F82+F85+F87</f>
        <v>1179700</v>
      </c>
      <c r="G73" s="224">
        <f>H73+I73+J73</f>
        <v>1179428.62</v>
      </c>
      <c r="H73" s="224">
        <f>H74+H79+H82+H85+H87</f>
        <v>0</v>
      </c>
      <c r="I73" s="224">
        <f>I74+I79+I82+I85+I87</f>
        <v>0</v>
      </c>
      <c r="J73" s="224">
        <f>J74+J79+J82+J85+J87</f>
        <v>1179428.62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20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21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20"/>
        <v>0</v>
      </c>
      <c r="D75" s="228"/>
      <c r="E75" s="228"/>
      <c r="F75" s="228"/>
      <c r="G75" s="228">
        <f t="shared" si="21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20"/>
        <v>0</v>
      </c>
      <c r="D76" s="228"/>
      <c r="E76" s="228"/>
      <c r="F76" s="228"/>
      <c r="G76" s="228">
        <f t="shared" si="21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20"/>
        <v>0</v>
      </c>
      <c r="D77" s="228"/>
      <c r="E77" s="228"/>
      <c r="F77" s="228"/>
      <c r="G77" s="228">
        <f t="shared" si="21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20"/>
        <v>1179700</v>
      </c>
      <c r="D79" s="228">
        <f>SUM(D80:D81)</f>
        <v>0</v>
      </c>
      <c r="E79" s="228">
        <f>SUM(E80:E81)</f>
        <v>0</v>
      </c>
      <c r="F79" s="228">
        <f>SUM(F80:F81)</f>
        <v>1179700</v>
      </c>
      <c r="G79" s="228">
        <f t="shared" si="21"/>
        <v>1179428.62</v>
      </c>
      <c r="H79" s="228">
        <f>SUM(H80:H81)</f>
        <v>0</v>
      </c>
      <c r="I79" s="228">
        <f>SUM(I80:I81)</f>
        <v>0</v>
      </c>
      <c r="J79" s="228">
        <f>SUM(J80:J81)</f>
        <v>1179428.62</v>
      </c>
    </row>
    <row r="80" spans="1:10" s="229" customFormat="1" ht="15" customHeight="1">
      <c r="A80" s="227"/>
      <c r="B80" s="251" t="s">
        <v>997</v>
      </c>
      <c r="C80" s="228">
        <f t="shared" si="20"/>
        <v>184800</v>
      </c>
      <c r="D80" s="228"/>
      <c r="E80" s="228"/>
      <c r="F80" s="228">
        <v>184800</v>
      </c>
      <c r="G80" s="228">
        <f t="shared" si="21"/>
        <v>184686</v>
      </c>
      <c r="H80" s="228"/>
      <c r="I80" s="228"/>
      <c r="J80" s="228">
        <v>184686</v>
      </c>
    </row>
    <row r="81" spans="1:10" s="229" customFormat="1" ht="15" customHeight="1">
      <c r="A81" s="227"/>
      <c r="B81" s="251" t="s">
        <v>998</v>
      </c>
      <c r="C81" s="228">
        <f t="shared" si="20"/>
        <v>994900</v>
      </c>
      <c r="D81" s="228"/>
      <c r="E81" s="228"/>
      <c r="F81" s="228">
        <v>994900</v>
      </c>
      <c r="G81" s="228">
        <f t="shared" si="21"/>
        <v>994742.62</v>
      </c>
      <c r="H81" s="228"/>
      <c r="I81" s="228"/>
      <c r="J81" s="228">
        <v>994742.62</v>
      </c>
    </row>
    <row r="82" spans="1:10" s="229" customFormat="1" ht="15" customHeight="1">
      <c r="A82" s="227">
        <v>3</v>
      </c>
      <c r="B82" s="252" t="s">
        <v>974</v>
      </c>
      <c r="C82" s="228">
        <f t="shared" si="20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1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20"/>
        <v>0</v>
      </c>
      <c r="D83" s="228"/>
      <c r="E83" s="228"/>
      <c r="F83" s="228"/>
      <c r="G83" s="228">
        <f t="shared" si="21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20"/>
        <v>0</v>
      </c>
      <c r="D84" s="228"/>
      <c r="E84" s="228"/>
      <c r="F84" s="228"/>
      <c r="G84" s="228">
        <f t="shared" si="21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20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1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20"/>
        <v>0</v>
      </c>
      <c r="D86" s="228"/>
      <c r="E86" s="228"/>
      <c r="F86" s="228"/>
      <c r="G86" s="228">
        <f t="shared" si="21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20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1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20"/>
        <v>0</v>
      </c>
      <c r="D88" s="228"/>
      <c r="E88" s="228"/>
      <c r="F88" s="228"/>
      <c r="G88" s="228">
        <f t="shared" si="21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20"/>
        <v>0</v>
      </c>
      <c r="D89" s="228"/>
      <c r="E89" s="228"/>
      <c r="F89" s="228"/>
      <c r="G89" s="228">
        <f t="shared" si="21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20"/>
        <v>76589800</v>
      </c>
      <c r="D90" s="323">
        <f>SUM(D91:D96)</f>
        <v>0</v>
      </c>
      <c r="E90" s="323">
        <f>SUM(E91:E96)</f>
        <v>75284000</v>
      </c>
      <c r="F90" s="323">
        <f>SUM(F91:F96)</f>
        <v>1305800</v>
      </c>
      <c r="G90" s="323">
        <f t="shared" si="21"/>
        <v>38090497.87</v>
      </c>
      <c r="H90" s="323">
        <f>SUM(H91:H96)</f>
        <v>0</v>
      </c>
      <c r="I90" s="323">
        <f>SUM(I91:I96)</f>
        <v>36785371.87</v>
      </c>
      <c r="J90" s="323">
        <f>SUM(J91:J96)</f>
        <v>1305126</v>
      </c>
    </row>
    <row r="91" spans="1:10" s="322" customFormat="1" ht="15" customHeight="1">
      <c r="A91" s="192">
        <v>1</v>
      </c>
      <c r="B91" s="193" t="s">
        <v>945</v>
      </c>
      <c r="C91" s="194">
        <f t="shared" si="20"/>
        <v>76589800</v>
      </c>
      <c r="D91" s="194"/>
      <c r="E91" s="194">
        <v>75284000</v>
      </c>
      <c r="F91" s="194">
        <v>1305800</v>
      </c>
      <c r="G91" s="194">
        <f t="shared" si="21"/>
        <v>38090497.87</v>
      </c>
      <c r="H91" s="194"/>
      <c r="I91" s="194">
        <v>36785371.87</v>
      </c>
      <c r="J91" s="194">
        <v>1305126</v>
      </c>
    </row>
    <row r="92" spans="1:10" s="322" customFormat="1" ht="15" customHeight="1">
      <c r="A92" s="192">
        <v>2</v>
      </c>
      <c r="B92" s="193" t="s">
        <v>974</v>
      </c>
      <c r="C92" s="194">
        <f t="shared" si="20"/>
        <v>0</v>
      </c>
      <c r="D92" s="194"/>
      <c r="E92" s="194"/>
      <c r="F92" s="194"/>
      <c r="G92" s="194">
        <f t="shared" si="21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20"/>
        <v>0</v>
      </c>
      <c r="D93" s="194"/>
      <c r="E93" s="194"/>
      <c r="F93" s="194"/>
      <c r="G93" s="194">
        <f t="shared" si="21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20"/>
        <v>0</v>
      </c>
      <c r="D94" s="194"/>
      <c r="E94" s="194"/>
      <c r="F94" s="194"/>
      <c r="G94" s="194">
        <f t="shared" si="21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20"/>
        <v>0</v>
      </c>
      <c r="D95" s="194"/>
      <c r="E95" s="194"/>
      <c r="F95" s="194"/>
      <c r="G95" s="194">
        <f t="shared" si="21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20"/>
        <v>0</v>
      </c>
      <c r="D96" s="194"/>
      <c r="E96" s="194"/>
      <c r="F96" s="194"/>
      <c r="G96" s="194">
        <f t="shared" si="21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15" customHeight="1">
      <c r="A98" s="226">
        <v>1.1</v>
      </c>
      <c r="B98" s="253" t="s">
        <v>1018</v>
      </c>
      <c r="C98" s="224">
        <f t="shared" si="20"/>
        <v>1438500</v>
      </c>
      <c r="D98" s="224">
        <f>D99+D102+D105+D108+D111+D114+D117</f>
        <v>0</v>
      </c>
      <c r="E98" s="224">
        <f>E99+E102+E105+E108+E111+E114+E117</f>
        <v>1399100</v>
      </c>
      <c r="F98" s="224">
        <f>F99+F102+F105+F108+F111+F114+F117</f>
        <v>39400</v>
      </c>
      <c r="G98" s="224">
        <f t="shared" si="21"/>
        <v>84775</v>
      </c>
      <c r="H98" s="224">
        <f>H99+H102+H105+H108+H111+H114+H117</f>
        <v>0</v>
      </c>
      <c r="I98" s="224">
        <f>I99+I102+I105+I108+I111+I114+I117</f>
        <v>45420</v>
      </c>
      <c r="J98" s="224">
        <f>J99+J102+J105+J108+J111+J114+J117</f>
        <v>39355</v>
      </c>
    </row>
    <row r="99" spans="1:10" s="322" customFormat="1" ht="15" customHeight="1">
      <c r="A99" s="227">
        <v>1</v>
      </c>
      <c r="B99" s="343" t="s">
        <v>944</v>
      </c>
      <c r="C99" s="228">
        <f t="shared" si="20"/>
        <v>0</v>
      </c>
      <c r="D99" s="228">
        <f>SUM(D100:D101)</f>
        <v>0</v>
      </c>
      <c r="E99" s="228">
        <f aca="true" t="shared" si="22" ref="E99:J99">SUM(E100:E101)</f>
        <v>0</v>
      </c>
      <c r="F99" s="228">
        <f t="shared" si="22"/>
        <v>0</v>
      </c>
      <c r="G99" s="228">
        <f t="shared" si="21"/>
        <v>0</v>
      </c>
      <c r="H99" s="228">
        <f t="shared" si="22"/>
        <v>0</v>
      </c>
      <c r="I99" s="228">
        <f t="shared" si="22"/>
        <v>0</v>
      </c>
      <c r="J99" s="228">
        <f t="shared" si="22"/>
        <v>0</v>
      </c>
    </row>
    <row r="100" spans="1:10" s="322" customFormat="1" ht="15" customHeight="1">
      <c r="A100" s="227"/>
      <c r="B100" s="251" t="s">
        <v>1057</v>
      </c>
      <c r="C100" s="228">
        <f t="shared" si="20"/>
        <v>0</v>
      </c>
      <c r="D100" s="228"/>
      <c r="E100" s="228"/>
      <c r="F100" s="228"/>
      <c r="G100" s="228">
        <f t="shared" si="21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20"/>
        <v>0</v>
      </c>
      <c r="D101" s="194"/>
      <c r="E101" s="194"/>
      <c r="F101" s="194"/>
      <c r="G101" s="194">
        <f t="shared" si="21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20"/>
        <v>1438500</v>
      </c>
      <c r="D102" s="228">
        <f>SUM(D103:D104)</f>
        <v>0</v>
      </c>
      <c r="E102" s="228">
        <f aca="true" t="shared" si="23" ref="E102:J102">SUM(E103:E104)</f>
        <v>1399100</v>
      </c>
      <c r="F102" s="228">
        <f t="shared" si="23"/>
        <v>39400</v>
      </c>
      <c r="G102" s="228">
        <f t="shared" si="21"/>
        <v>84775</v>
      </c>
      <c r="H102" s="228">
        <f t="shared" si="23"/>
        <v>0</v>
      </c>
      <c r="I102" s="228">
        <f t="shared" si="23"/>
        <v>45420</v>
      </c>
      <c r="J102" s="228">
        <f t="shared" si="23"/>
        <v>39355</v>
      </c>
    </row>
    <row r="103" spans="1:10" s="322" customFormat="1" ht="15" customHeight="1">
      <c r="A103" s="227"/>
      <c r="B103" s="251" t="s">
        <v>1057</v>
      </c>
      <c r="C103" s="228">
        <f t="shared" si="20"/>
        <v>830000</v>
      </c>
      <c r="D103" s="228"/>
      <c r="E103" s="228">
        <v>790600</v>
      </c>
      <c r="F103" s="228">
        <v>39400</v>
      </c>
      <c r="G103" s="228">
        <f t="shared" si="21"/>
        <v>42775</v>
      </c>
      <c r="H103" s="228"/>
      <c r="I103" s="228">
        <v>3420</v>
      </c>
      <c r="J103" s="228">
        <v>39355</v>
      </c>
    </row>
    <row r="104" spans="1:10" s="322" customFormat="1" ht="15" customHeight="1">
      <c r="A104" s="227"/>
      <c r="B104" s="344" t="s">
        <v>1058</v>
      </c>
      <c r="C104" s="194">
        <f t="shared" si="20"/>
        <v>608500</v>
      </c>
      <c r="D104" s="194"/>
      <c r="E104" s="194">
        <v>608500</v>
      </c>
      <c r="F104" s="194"/>
      <c r="G104" s="194">
        <f t="shared" si="21"/>
        <v>42000</v>
      </c>
      <c r="H104" s="194"/>
      <c r="I104" s="194">
        <v>42000</v>
      </c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20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1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20"/>
        <v>0</v>
      </c>
      <c r="D106" s="228"/>
      <c r="E106" s="228"/>
      <c r="F106" s="228"/>
      <c r="G106" s="228">
        <f t="shared" si="21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20"/>
        <v>0</v>
      </c>
      <c r="D107" s="194"/>
      <c r="E107" s="194"/>
      <c r="F107" s="194"/>
      <c r="G107" s="194">
        <f t="shared" si="21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20"/>
        <v>0</v>
      </c>
      <c r="D108" s="228">
        <f>SUM(D109:D110)</f>
        <v>0</v>
      </c>
      <c r="E108" s="228">
        <f aca="true" t="shared" si="24" ref="E108:J108">SUM(E109:E110)</f>
        <v>0</v>
      </c>
      <c r="F108" s="228">
        <f t="shared" si="24"/>
        <v>0</v>
      </c>
      <c r="G108" s="228">
        <f t="shared" si="21"/>
        <v>0</v>
      </c>
      <c r="H108" s="228">
        <f t="shared" si="24"/>
        <v>0</v>
      </c>
      <c r="I108" s="228">
        <f t="shared" si="24"/>
        <v>0</v>
      </c>
      <c r="J108" s="228">
        <f t="shared" si="24"/>
        <v>0</v>
      </c>
    </row>
    <row r="109" spans="1:10" s="322" customFormat="1" ht="15" customHeight="1">
      <c r="A109" s="227"/>
      <c r="B109" s="251" t="s">
        <v>1057</v>
      </c>
      <c r="C109" s="228">
        <f t="shared" si="20"/>
        <v>0</v>
      </c>
      <c r="D109" s="228"/>
      <c r="E109" s="228"/>
      <c r="F109" s="228"/>
      <c r="G109" s="228">
        <f t="shared" si="21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20"/>
        <v>0</v>
      </c>
      <c r="D110" s="194"/>
      <c r="E110" s="194"/>
      <c r="F110" s="194"/>
      <c r="G110" s="194">
        <f t="shared" si="21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20"/>
        <v>0</v>
      </c>
      <c r="D111" s="228">
        <f>SUM(D112:D113)</f>
        <v>0</v>
      </c>
      <c r="E111" s="228">
        <f aca="true" t="shared" si="25" ref="E111:J111">SUM(E112:E113)</f>
        <v>0</v>
      </c>
      <c r="F111" s="228">
        <f t="shared" si="25"/>
        <v>0</v>
      </c>
      <c r="G111" s="228">
        <f t="shared" si="21"/>
        <v>0</v>
      </c>
      <c r="H111" s="228">
        <f t="shared" si="25"/>
        <v>0</v>
      </c>
      <c r="I111" s="228">
        <f t="shared" si="25"/>
        <v>0</v>
      </c>
      <c r="J111" s="228">
        <f t="shared" si="25"/>
        <v>0</v>
      </c>
    </row>
    <row r="112" spans="1:10" s="322" customFormat="1" ht="15" customHeight="1">
      <c r="A112" s="227"/>
      <c r="B112" s="251" t="s">
        <v>1057</v>
      </c>
      <c r="C112" s="228">
        <f t="shared" si="20"/>
        <v>0</v>
      </c>
      <c r="D112" s="228"/>
      <c r="E112" s="228"/>
      <c r="F112" s="228"/>
      <c r="G112" s="228">
        <f t="shared" si="21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20"/>
        <v>0</v>
      </c>
      <c r="D113" s="194"/>
      <c r="E113" s="194"/>
      <c r="F113" s="194"/>
      <c r="G113" s="194">
        <f t="shared" si="21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20"/>
        <v>0</v>
      </c>
      <c r="D114" s="228">
        <f>SUM(D115:D116)</f>
        <v>0</v>
      </c>
      <c r="E114" s="228">
        <f aca="true" t="shared" si="26" ref="E114:J114">SUM(E115:E116)</f>
        <v>0</v>
      </c>
      <c r="F114" s="228">
        <f t="shared" si="26"/>
        <v>0</v>
      </c>
      <c r="G114" s="228">
        <f t="shared" si="21"/>
        <v>0</v>
      </c>
      <c r="H114" s="228">
        <f t="shared" si="26"/>
        <v>0</v>
      </c>
      <c r="I114" s="228">
        <f t="shared" si="26"/>
        <v>0</v>
      </c>
      <c r="J114" s="228">
        <f t="shared" si="26"/>
        <v>0</v>
      </c>
    </row>
    <row r="115" spans="1:10" s="322" customFormat="1" ht="15" customHeight="1">
      <c r="A115" s="227"/>
      <c r="B115" s="251" t="s">
        <v>1057</v>
      </c>
      <c r="C115" s="228">
        <f t="shared" si="20"/>
        <v>0</v>
      </c>
      <c r="D115" s="228"/>
      <c r="E115" s="228"/>
      <c r="F115" s="228"/>
      <c r="G115" s="228">
        <f t="shared" si="21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20"/>
        <v>0</v>
      </c>
      <c r="D116" s="194"/>
      <c r="E116" s="194"/>
      <c r="F116" s="194"/>
      <c r="G116" s="194">
        <f t="shared" si="21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20"/>
        <v>0</v>
      </c>
      <c r="D117" s="228">
        <f>SUM(D118:D119)</f>
        <v>0</v>
      </c>
      <c r="E117" s="228">
        <f aca="true" t="shared" si="27" ref="E117:J117">SUM(E118:E119)</f>
        <v>0</v>
      </c>
      <c r="F117" s="228">
        <f t="shared" si="27"/>
        <v>0</v>
      </c>
      <c r="G117" s="228">
        <f t="shared" si="21"/>
        <v>0</v>
      </c>
      <c r="H117" s="228">
        <f t="shared" si="27"/>
        <v>0</v>
      </c>
      <c r="I117" s="228">
        <f t="shared" si="27"/>
        <v>0</v>
      </c>
      <c r="J117" s="228">
        <f t="shared" si="27"/>
        <v>0</v>
      </c>
    </row>
    <row r="118" spans="1:10" s="322" customFormat="1" ht="15" customHeight="1">
      <c r="A118" s="227"/>
      <c r="B118" s="251" t="s">
        <v>1057</v>
      </c>
      <c r="C118" s="228">
        <f t="shared" si="20"/>
        <v>0</v>
      </c>
      <c r="D118" s="228"/>
      <c r="E118" s="228"/>
      <c r="F118" s="228"/>
      <c r="G118" s="228">
        <f t="shared" si="21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20"/>
        <v>0</v>
      </c>
      <c r="D119" s="194"/>
      <c r="E119" s="194"/>
      <c r="F119" s="194"/>
      <c r="G119" s="194">
        <f t="shared" si="21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20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1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20"/>
        <v>0</v>
      </c>
      <c r="D121" s="228"/>
      <c r="E121" s="228"/>
      <c r="F121" s="228"/>
      <c r="G121" s="228">
        <f t="shared" si="21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20"/>
        <v>0</v>
      </c>
      <c r="D122" s="228"/>
      <c r="E122" s="228"/>
      <c r="F122" s="228"/>
      <c r="G122" s="228">
        <f t="shared" si="21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20"/>
        <v>177600</v>
      </c>
      <c r="D124" s="224">
        <f>SUM(D125:D130)</f>
        <v>0</v>
      </c>
      <c r="E124" s="224">
        <f>SUM(E125:E130)</f>
        <v>0</v>
      </c>
      <c r="F124" s="224">
        <f>SUM(F125:F130)</f>
        <v>177600</v>
      </c>
      <c r="G124" s="224">
        <f t="shared" si="21"/>
        <v>177535</v>
      </c>
      <c r="H124" s="224">
        <f>SUM(H125:H130)</f>
        <v>0</v>
      </c>
      <c r="I124" s="224">
        <f>SUM(I125:I130)</f>
        <v>0</v>
      </c>
      <c r="J124" s="224">
        <f>SUM(J125:J130)</f>
        <v>177535</v>
      </c>
    </row>
    <row r="125" spans="1:10" s="322" customFormat="1" ht="15" customHeight="1">
      <c r="A125" s="227">
        <v>1</v>
      </c>
      <c r="B125" s="334" t="s">
        <v>944</v>
      </c>
      <c r="C125" s="228">
        <f t="shared" si="20"/>
        <v>0</v>
      </c>
      <c r="D125" s="228"/>
      <c r="E125" s="228"/>
      <c r="F125" s="228"/>
      <c r="G125" s="228">
        <f t="shared" si="21"/>
        <v>0</v>
      </c>
      <c r="H125" s="228"/>
      <c r="I125" s="228"/>
      <c r="J125" s="228"/>
    </row>
    <row r="126" spans="1:10" s="234" customFormat="1" ht="15" customHeight="1">
      <c r="A126" s="227">
        <v>2</v>
      </c>
      <c r="B126" s="334" t="s">
        <v>946</v>
      </c>
      <c r="C126" s="228">
        <f t="shared" si="20"/>
        <v>0</v>
      </c>
      <c r="D126" s="224"/>
      <c r="E126" s="224"/>
      <c r="F126" s="224"/>
      <c r="G126" s="228">
        <f t="shared" si="21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20"/>
        <v>177600</v>
      </c>
      <c r="D127" s="228"/>
      <c r="E127" s="228"/>
      <c r="F127" s="228">
        <v>177600</v>
      </c>
      <c r="G127" s="228">
        <f>H127+I127+J127</f>
        <v>177535</v>
      </c>
      <c r="H127" s="228"/>
      <c r="I127" s="228"/>
      <c r="J127" s="228">
        <v>177535</v>
      </c>
    </row>
    <row r="128" spans="1:10" s="225" customFormat="1" ht="15" customHeight="1">
      <c r="A128" s="227">
        <v>4</v>
      </c>
      <c r="B128" s="334" t="s">
        <v>948</v>
      </c>
      <c r="C128" s="228">
        <f t="shared" si="20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20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20"/>
        <v>0</v>
      </c>
      <c r="D130" s="224"/>
      <c r="E130" s="224"/>
      <c r="F130" s="224"/>
      <c r="G130" s="228">
        <f>H130+I130+J130</f>
        <v>0</v>
      </c>
      <c r="H130" s="224"/>
      <c r="I130" s="224"/>
      <c r="J130" s="224"/>
    </row>
    <row r="131" spans="1:10" s="234" customFormat="1" ht="12.75">
      <c r="A131" s="164"/>
      <c r="B131" s="164" t="s">
        <v>973</v>
      </c>
      <c r="C131" s="224">
        <f>SUM(D131:F131)</f>
        <v>182209700</v>
      </c>
      <c r="D131" s="224">
        <f>D11+D64</f>
        <v>9428900</v>
      </c>
      <c r="E131" s="224">
        <f aca="true" t="shared" si="28" ref="E131:J131">E11+E64</f>
        <v>76745100</v>
      </c>
      <c r="F131" s="224">
        <f t="shared" si="28"/>
        <v>96035700</v>
      </c>
      <c r="G131" s="224">
        <f>SUM(H131:J131)</f>
        <v>141872408.53</v>
      </c>
      <c r="H131" s="224">
        <f t="shared" si="28"/>
        <v>9049635.9</v>
      </c>
      <c r="I131" s="224">
        <f t="shared" si="28"/>
        <v>36892791.87</v>
      </c>
      <c r="J131" s="224">
        <f t="shared" si="28"/>
        <v>95929980.76</v>
      </c>
    </row>
    <row r="132" spans="5:10" ht="12.75">
      <c r="E132" s="342"/>
      <c r="F132" s="174"/>
      <c r="J132" s="342"/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34">
      <selection activeCell="I131" sqref="I13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3.375" style="0" bestFit="1" customWidth="1"/>
    <col min="8" max="8" width="11.75390625" style="0" customWidth="1"/>
    <col min="9" max="9" width="12.25390625" style="0" bestFit="1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1050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34900100</v>
      </c>
      <c r="D11" s="233">
        <f aca="true" t="shared" si="0" ref="D11:J11">D12+D24+D30+D39+D54</f>
        <v>0</v>
      </c>
      <c r="E11" s="233">
        <f t="shared" si="0"/>
        <v>345000</v>
      </c>
      <c r="F11" s="405">
        <f t="shared" si="0"/>
        <v>34555100</v>
      </c>
      <c r="G11" s="233">
        <f t="shared" si="0"/>
        <v>34760724.099999994</v>
      </c>
      <c r="H11" s="233">
        <f t="shared" si="0"/>
        <v>0</v>
      </c>
      <c r="I11" s="233">
        <f t="shared" si="0"/>
        <v>344928.8</v>
      </c>
      <c r="J11" s="233">
        <f t="shared" si="0"/>
        <v>34415795.3</v>
      </c>
    </row>
    <row r="12" spans="1:10" s="158" customFormat="1" ht="65.25" customHeight="1">
      <c r="A12" s="163" t="s">
        <v>922</v>
      </c>
      <c r="B12" s="164" t="s">
        <v>923</v>
      </c>
      <c r="C12" s="165">
        <f>C13+C16+C17+C20+C21</f>
        <v>29406500</v>
      </c>
      <c r="D12" s="165">
        <f aca="true" t="shared" si="1" ref="D12:J12">D13+D16+D17+D20+D21</f>
        <v>0</v>
      </c>
      <c r="E12" s="165">
        <f t="shared" si="1"/>
        <v>0</v>
      </c>
      <c r="F12" s="224">
        <f t="shared" si="1"/>
        <v>29406500</v>
      </c>
      <c r="G12" s="165">
        <f t="shared" si="1"/>
        <v>29342729.369999997</v>
      </c>
      <c r="H12" s="165">
        <f t="shared" si="1"/>
        <v>0</v>
      </c>
      <c r="I12" s="165">
        <f t="shared" si="1"/>
        <v>0</v>
      </c>
      <c r="J12" s="165">
        <f t="shared" si="1"/>
        <v>29342729.369999997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13908700</v>
      </c>
      <c r="D13" s="167">
        <f aca="true" t="shared" si="2" ref="D13:J13">SUM(D14:D15)</f>
        <v>0</v>
      </c>
      <c r="E13" s="167">
        <f t="shared" si="2"/>
        <v>0</v>
      </c>
      <c r="F13" s="167">
        <f t="shared" si="2"/>
        <v>13908700</v>
      </c>
      <c r="G13" s="167">
        <f t="shared" si="2"/>
        <v>13856143.69</v>
      </c>
      <c r="H13" s="167">
        <f t="shared" si="2"/>
        <v>0</v>
      </c>
      <c r="I13" s="167">
        <f t="shared" si="2"/>
        <v>0</v>
      </c>
      <c r="J13" s="167">
        <f t="shared" si="2"/>
        <v>13856143.69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13908700</v>
      </c>
      <c r="D14" s="167"/>
      <c r="E14" s="167"/>
      <c r="F14" s="409">
        <f>13973900-65200</f>
        <v>13908700</v>
      </c>
      <c r="G14" s="167">
        <f>SUM(H14:J14)</f>
        <v>13856143.69</v>
      </c>
      <c r="H14" s="167"/>
      <c r="I14" s="167"/>
      <c r="J14" s="409">
        <f>13921343.69-65200</f>
        <v>13856143.69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5"/>
      <c r="E15" s="195"/>
      <c r="F15" s="195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0</v>
      </c>
      <c r="D17" s="167">
        <f t="shared" si="3"/>
        <v>0</v>
      </c>
      <c r="E17" s="167">
        <f t="shared" si="3"/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15497800</v>
      </c>
      <c r="D20" s="169"/>
      <c r="E20" s="169"/>
      <c r="F20" s="169">
        <v>15497800</v>
      </c>
      <c r="G20" s="169">
        <f>SUM(H20:J20)</f>
        <v>15486585.68</v>
      </c>
      <c r="H20" s="169"/>
      <c r="I20" s="169"/>
      <c r="J20" s="169">
        <v>15486585.68</v>
      </c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391200</v>
      </c>
      <c r="D24" s="165">
        <f>D25+D26+D28</f>
        <v>0</v>
      </c>
      <c r="E24" s="165">
        <f t="shared" si="5"/>
        <v>0</v>
      </c>
      <c r="F24" s="165">
        <f t="shared" si="5"/>
        <v>391200</v>
      </c>
      <c r="G24" s="165">
        <f t="shared" si="5"/>
        <v>391106</v>
      </c>
      <c r="H24" s="165">
        <f t="shared" si="5"/>
        <v>0</v>
      </c>
      <c r="I24" s="165">
        <f t="shared" si="5"/>
        <v>0</v>
      </c>
      <c r="J24" s="165">
        <f t="shared" si="5"/>
        <v>391106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0">SUM(D25:F25)</f>
        <v>0</v>
      </c>
      <c r="D25" s="169"/>
      <c r="E25" s="169"/>
      <c r="F25" s="167"/>
      <c r="G25" s="169">
        <f aca="true" t="shared" si="7" ref="G25:G31"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 t="shared" si="6"/>
        <v>134300</v>
      </c>
      <c r="D26" s="169">
        <f>D27</f>
        <v>0</v>
      </c>
      <c r="E26" s="169">
        <f>E27</f>
        <v>0</v>
      </c>
      <c r="F26" s="169">
        <v>134300</v>
      </c>
      <c r="G26" s="169">
        <f t="shared" si="7"/>
        <v>134206</v>
      </c>
      <c r="H26" s="169">
        <f>H27</f>
        <v>0</v>
      </c>
      <c r="I26" s="169">
        <f>I27</f>
        <v>0</v>
      </c>
      <c r="J26" s="169">
        <v>134206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130300</v>
      </c>
      <c r="D27" s="191"/>
      <c r="E27" s="191"/>
      <c r="F27" s="189">
        <v>130300</v>
      </c>
      <c r="G27" s="191">
        <f t="shared" si="7"/>
        <v>130214</v>
      </c>
      <c r="H27" s="191"/>
      <c r="I27" s="191"/>
      <c r="J27" s="191">
        <v>130214</v>
      </c>
    </row>
    <row r="28" spans="1:10" s="170" customFormat="1" ht="38.25">
      <c r="A28" s="327" t="s">
        <v>935</v>
      </c>
      <c r="B28" s="240" t="s">
        <v>936</v>
      </c>
      <c r="C28" s="169">
        <f t="shared" si="6"/>
        <v>256900</v>
      </c>
      <c r="D28" s="169">
        <f>D29</f>
        <v>0</v>
      </c>
      <c r="E28" s="169">
        <f aca="true" t="shared" si="8" ref="E28:J28">E29</f>
        <v>0</v>
      </c>
      <c r="F28" s="169">
        <f t="shared" si="8"/>
        <v>256900</v>
      </c>
      <c r="G28" s="169">
        <f t="shared" si="7"/>
        <v>256900</v>
      </c>
      <c r="H28" s="169">
        <f t="shared" si="8"/>
        <v>0</v>
      </c>
      <c r="I28" s="169">
        <f t="shared" si="8"/>
        <v>0</v>
      </c>
      <c r="J28" s="169">
        <f t="shared" si="8"/>
        <v>256900</v>
      </c>
    </row>
    <row r="29" spans="1:10" s="158" customFormat="1" ht="15">
      <c r="A29" s="327" t="s">
        <v>1025</v>
      </c>
      <c r="B29" s="240" t="s">
        <v>937</v>
      </c>
      <c r="C29" s="169">
        <f t="shared" si="6"/>
        <v>256900</v>
      </c>
      <c r="D29" s="169"/>
      <c r="E29" s="169"/>
      <c r="F29" s="169">
        <v>256900</v>
      </c>
      <c r="G29" s="169">
        <f t="shared" si="7"/>
        <v>256900</v>
      </c>
      <c r="H29" s="169"/>
      <c r="I29" s="169"/>
      <c r="J29" s="169">
        <v>256900</v>
      </c>
    </row>
    <row r="30" spans="1:10" s="170" customFormat="1" ht="26.25">
      <c r="A30" s="171">
        <v>3</v>
      </c>
      <c r="B30" s="245" t="s">
        <v>938</v>
      </c>
      <c r="C30" s="165">
        <f t="shared" si="6"/>
        <v>1564800</v>
      </c>
      <c r="D30" s="165">
        <f>D31+D34+D35+D36+D37+D38</f>
        <v>0</v>
      </c>
      <c r="E30" s="165">
        <f aca="true" t="shared" si="9" ref="E30:J30">E31+E34+E35+E36+E37+E38</f>
        <v>345000</v>
      </c>
      <c r="F30" s="165">
        <f>F31+F34+F35+F36+F37+F38</f>
        <v>1219800</v>
      </c>
      <c r="G30" s="340">
        <f t="shared" si="7"/>
        <v>1490058.86</v>
      </c>
      <c r="H30" s="165">
        <f t="shared" si="9"/>
        <v>0</v>
      </c>
      <c r="I30" s="165">
        <f t="shared" si="9"/>
        <v>344928.8</v>
      </c>
      <c r="J30" s="165">
        <f t="shared" si="9"/>
        <v>1145130.06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10" ref="C31:C36">SUM(D31:F31)</f>
        <v>811400</v>
      </c>
      <c r="D31" s="180">
        <f>SUM(D32:D33)</f>
        <v>0</v>
      </c>
      <c r="E31" s="180">
        <f>SUM(E32:E33)</f>
        <v>345000</v>
      </c>
      <c r="F31" s="180">
        <f>SUM(F32:F33)</f>
        <v>466400</v>
      </c>
      <c r="G31" s="180">
        <f t="shared" si="7"/>
        <v>740551.8999999999</v>
      </c>
      <c r="H31" s="180">
        <f>SUM(H32:H33)</f>
        <v>0</v>
      </c>
      <c r="I31" s="180">
        <f>SUM(I32:I33)</f>
        <v>344928.8</v>
      </c>
      <c r="J31" s="180">
        <f>SUM(J32:J33)</f>
        <v>395623.1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10"/>
        <v>636100</v>
      </c>
      <c r="D32" s="182"/>
      <c r="E32" s="182">
        <v>229900</v>
      </c>
      <c r="F32" s="180">
        <v>406200</v>
      </c>
      <c r="G32" s="182">
        <f aca="true" t="shared" si="11" ref="G32:G37">SUM(H32:J32)</f>
        <v>565642</v>
      </c>
      <c r="H32" s="182"/>
      <c r="I32" s="182">
        <v>229900</v>
      </c>
      <c r="J32" s="182">
        <v>335742</v>
      </c>
    </row>
    <row r="33" spans="1:10" s="170" customFormat="1" ht="12.75">
      <c r="A33" s="179" t="s">
        <v>1028</v>
      </c>
      <c r="B33" s="241" t="s">
        <v>941</v>
      </c>
      <c r="C33" s="169">
        <f t="shared" si="10"/>
        <v>175300</v>
      </c>
      <c r="D33" s="169"/>
      <c r="E33" s="169">
        <v>115100</v>
      </c>
      <c r="F33" s="167">
        <v>60200</v>
      </c>
      <c r="G33" s="169">
        <f t="shared" si="11"/>
        <v>174909.9</v>
      </c>
      <c r="H33" s="169"/>
      <c r="I33" s="169">
        <v>115028.8</v>
      </c>
      <c r="J33" s="169">
        <v>59881.1</v>
      </c>
    </row>
    <row r="34" spans="1:10" s="170" customFormat="1" ht="12.75">
      <c r="A34" s="327" t="s">
        <v>1029</v>
      </c>
      <c r="B34" s="240" t="s">
        <v>964</v>
      </c>
      <c r="C34" s="169">
        <f t="shared" si="10"/>
        <v>129800</v>
      </c>
      <c r="D34" s="169"/>
      <c r="E34" s="169"/>
      <c r="F34" s="167">
        <v>129800</v>
      </c>
      <c r="G34" s="169">
        <f t="shared" si="11"/>
        <v>126007.62</v>
      </c>
      <c r="H34" s="169"/>
      <c r="I34" s="169"/>
      <c r="J34" s="169">
        <v>126007.62</v>
      </c>
    </row>
    <row r="35" spans="1:10" s="170" customFormat="1" ht="25.5">
      <c r="A35" s="327" t="s">
        <v>1030</v>
      </c>
      <c r="B35" s="240" t="s">
        <v>965</v>
      </c>
      <c r="C35" s="169">
        <f t="shared" si="10"/>
        <v>587700</v>
      </c>
      <c r="D35" s="169"/>
      <c r="E35" s="169"/>
      <c r="F35" s="167">
        <v>587700</v>
      </c>
      <c r="G35" s="169">
        <f t="shared" si="11"/>
        <v>587666.01</v>
      </c>
      <c r="H35" s="169"/>
      <c r="I35" s="169"/>
      <c r="J35" s="169">
        <v>587666.01</v>
      </c>
    </row>
    <row r="36" spans="1:10" s="170" customFormat="1" ht="25.5">
      <c r="A36" s="327" t="s">
        <v>1031</v>
      </c>
      <c r="B36" s="240" t="s">
        <v>966</v>
      </c>
      <c r="C36" s="169">
        <f t="shared" si="10"/>
        <v>15900</v>
      </c>
      <c r="D36" s="169"/>
      <c r="E36" s="169"/>
      <c r="F36" s="167">
        <v>15900</v>
      </c>
      <c r="G36" s="169">
        <f t="shared" si="11"/>
        <v>15833.33</v>
      </c>
      <c r="H36" s="169"/>
      <c r="I36" s="169"/>
      <c r="J36" s="169">
        <v>15833.33</v>
      </c>
    </row>
    <row r="37" spans="1:10" s="170" customFormat="1" ht="38.25">
      <c r="A37" s="327" t="s">
        <v>1032</v>
      </c>
      <c r="B37" s="240" t="s">
        <v>967</v>
      </c>
      <c r="C37" s="169">
        <f>SUM(D37:F37)</f>
        <v>20000</v>
      </c>
      <c r="D37" s="169"/>
      <c r="E37" s="169"/>
      <c r="F37" s="167">
        <v>20000</v>
      </c>
      <c r="G37" s="169">
        <f t="shared" si="11"/>
        <v>20000</v>
      </c>
      <c r="H37" s="169"/>
      <c r="I37" s="169"/>
      <c r="J37" s="169">
        <v>20000</v>
      </c>
    </row>
    <row r="38" spans="1:10" s="158" customFormat="1" ht="25.5">
      <c r="A38" s="327" t="s">
        <v>1033</v>
      </c>
      <c r="B38" s="240" t="s">
        <v>1003</v>
      </c>
      <c r="C38" s="169">
        <f>SUM(D38:F38)</f>
        <v>0</v>
      </c>
      <c r="D38" s="169"/>
      <c r="E38" s="169"/>
      <c r="F38" s="169"/>
      <c r="G38" s="169">
        <f>SUM(H38:J38)</f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SUM(D39:F39)</f>
        <v>3537600</v>
      </c>
      <c r="D39" s="166">
        <f>D40+D47+D48+D51</f>
        <v>0</v>
      </c>
      <c r="E39" s="166">
        <f>E40+E47+E48+E51</f>
        <v>0</v>
      </c>
      <c r="F39" s="166">
        <f>F40+F47+F48+F51</f>
        <v>3537600</v>
      </c>
      <c r="G39" s="165">
        <f>SUM(H39:J39)</f>
        <v>3536829.87</v>
      </c>
      <c r="H39" s="166">
        <f>H40+H47+H48+H51</f>
        <v>0</v>
      </c>
      <c r="I39" s="166">
        <f>I40+I47+I48+I51</f>
        <v>0</v>
      </c>
      <c r="J39" s="166">
        <f>J40+J47+J48+J51</f>
        <v>3536829.87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0</v>
      </c>
      <c r="D40" s="168">
        <f>SUM(D41:D46)</f>
        <v>0</v>
      </c>
      <c r="E40" s="168">
        <f>SUM(E41:E46)</f>
        <v>0</v>
      </c>
      <c r="F40" s="168">
        <f>SUM(F41:F46)</f>
        <v>0</v>
      </c>
      <c r="G40" s="169">
        <f>SUM(H40:J40)</f>
        <v>0</v>
      </c>
      <c r="H40" s="168">
        <f>SUM(H41:H46)</f>
        <v>0</v>
      </c>
      <c r="I40" s="168">
        <f>SUM(I41:I46)</f>
        <v>0</v>
      </c>
      <c r="J40" s="168">
        <f>SUM(J41:J46)</f>
        <v>0</v>
      </c>
    </row>
    <row r="41" spans="1:10" s="170" customFormat="1" ht="12.75">
      <c r="A41" s="513"/>
      <c r="B41" s="248" t="s">
        <v>944</v>
      </c>
      <c r="C41" s="169">
        <f aca="true" t="shared" si="12" ref="C41:C47">SUM(D41:F41)</f>
        <v>0</v>
      </c>
      <c r="D41" s="169"/>
      <c r="E41" s="169"/>
      <c r="F41" s="168"/>
      <c r="G41" s="168">
        <f aca="true" t="shared" si="13" ref="G41:G47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2"/>
        <v>0</v>
      </c>
      <c r="D42" s="169"/>
      <c r="E42" s="169"/>
      <c r="F42" s="168"/>
      <c r="G42" s="168">
        <f t="shared" si="13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2"/>
        <v>0</v>
      </c>
      <c r="D43" s="169"/>
      <c r="E43" s="169"/>
      <c r="F43" s="168"/>
      <c r="G43" s="168">
        <f t="shared" si="13"/>
        <v>0</v>
      </c>
      <c r="H43" s="168"/>
      <c r="I43" s="168"/>
      <c r="J43" s="168"/>
    </row>
    <row r="44" spans="1:10" s="170" customFormat="1" ht="25.5">
      <c r="A44" s="513"/>
      <c r="B44" s="248" t="s">
        <v>1065</v>
      </c>
      <c r="C44" s="169">
        <f t="shared" si="12"/>
        <v>0</v>
      </c>
      <c r="D44" s="169"/>
      <c r="E44" s="169"/>
      <c r="F44" s="168"/>
      <c r="G44" s="168">
        <f t="shared" si="13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2"/>
        <v>0</v>
      </c>
      <c r="D45" s="169"/>
      <c r="E45" s="169"/>
      <c r="F45" s="168"/>
      <c r="G45" s="168">
        <f t="shared" si="13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2"/>
        <v>0</v>
      </c>
      <c r="D46" s="228"/>
      <c r="E46" s="228"/>
      <c r="F46" s="168"/>
      <c r="G46" s="168">
        <f t="shared" si="13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2"/>
        <v>2388100</v>
      </c>
      <c r="D47" s="194"/>
      <c r="E47" s="194"/>
      <c r="F47" s="409">
        <f>2322900+65200</f>
        <v>2388100</v>
      </c>
      <c r="G47" s="195">
        <f t="shared" si="13"/>
        <v>2388090.25</v>
      </c>
      <c r="H47" s="195"/>
      <c r="I47" s="195"/>
      <c r="J47" s="409">
        <f>2322890.25+65200</f>
        <v>2388090.25</v>
      </c>
    </row>
    <row r="48" spans="1:10" s="170" customFormat="1" ht="25.5">
      <c r="A48" s="327" t="s">
        <v>1036</v>
      </c>
      <c r="B48" s="238" t="s">
        <v>969</v>
      </c>
      <c r="C48" s="167">
        <f aca="true" t="shared" si="14" ref="C48:J48">SUM(C49:C50)</f>
        <v>407600</v>
      </c>
      <c r="D48" s="167">
        <f>SUM(D49:D50)</f>
        <v>0</v>
      </c>
      <c r="E48" s="167">
        <f t="shared" si="14"/>
        <v>0</v>
      </c>
      <c r="F48" s="167">
        <f>SUM(F49:F50)</f>
        <v>407600</v>
      </c>
      <c r="G48" s="167">
        <f>SUM(G49:G50)</f>
        <v>406888.82</v>
      </c>
      <c r="H48" s="167">
        <f t="shared" si="14"/>
        <v>0</v>
      </c>
      <c r="I48" s="167">
        <f t="shared" si="14"/>
        <v>0</v>
      </c>
      <c r="J48" s="167">
        <f t="shared" si="14"/>
        <v>406888.82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407600</v>
      </c>
      <c r="D49" s="180"/>
      <c r="E49" s="180"/>
      <c r="F49" s="181">
        <v>407600</v>
      </c>
      <c r="G49" s="181">
        <f>SUM(H49:J49)</f>
        <v>406888.82</v>
      </c>
      <c r="H49" s="181"/>
      <c r="I49" s="181"/>
      <c r="J49" s="181">
        <v>406888.82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5" ref="C51:J51">SUM(C52:C53)</f>
        <v>741900</v>
      </c>
      <c r="D51" s="167">
        <f>SUM(D52:D53)</f>
        <v>0</v>
      </c>
      <c r="E51" s="167">
        <f>SUM(E52:E53)</f>
        <v>0</v>
      </c>
      <c r="F51" s="167">
        <f t="shared" si="15"/>
        <v>741900</v>
      </c>
      <c r="G51" s="167">
        <f t="shared" si="15"/>
        <v>741850.8</v>
      </c>
      <c r="H51" s="167">
        <f t="shared" si="15"/>
        <v>0</v>
      </c>
      <c r="I51" s="167">
        <f t="shared" si="15"/>
        <v>0</v>
      </c>
      <c r="J51" s="167">
        <f t="shared" si="15"/>
        <v>741850.8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741900</v>
      </c>
      <c r="D52" s="182"/>
      <c r="E52" s="182"/>
      <c r="F52" s="180">
        <v>741900</v>
      </c>
      <c r="G52" s="182">
        <f>SUM(H52:J52)</f>
        <v>741850.8</v>
      </c>
      <c r="H52" s="182"/>
      <c r="I52" s="182"/>
      <c r="J52" s="182">
        <v>741850.8</v>
      </c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180640000</v>
      </c>
      <c r="D64" s="166">
        <f>D66+D70+D73+D90+D98+D120+D124</f>
        <v>0</v>
      </c>
      <c r="E64" s="166">
        <f aca="true" t="shared" si="16" ref="E64:J64">E66+E70+E73+E90+E98+E120+E124</f>
        <v>153893200</v>
      </c>
      <c r="F64" s="166">
        <f t="shared" si="16"/>
        <v>26746800</v>
      </c>
      <c r="G64" s="166">
        <f>SUM(H64:J64)</f>
        <v>97682769.14</v>
      </c>
      <c r="H64" s="166">
        <f t="shared" si="16"/>
        <v>0</v>
      </c>
      <c r="I64" s="166">
        <f t="shared" si="16"/>
        <v>71045283.51</v>
      </c>
      <c r="J64" s="166">
        <f t="shared" si="16"/>
        <v>26637485.63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39779700</v>
      </c>
      <c r="D66" s="224">
        <f aca="true" t="shared" si="17" ref="D66:J66">SUM(D67:D69)</f>
        <v>0</v>
      </c>
      <c r="E66" s="224">
        <f t="shared" si="17"/>
        <v>19290700</v>
      </c>
      <c r="F66" s="224">
        <f t="shared" si="17"/>
        <v>20489000</v>
      </c>
      <c r="G66" s="224">
        <f t="shared" si="17"/>
        <v>39145093.74</v>
      </c>
      <c r="H66" s="224">
        <f t="shared" si="17"/>
        <v>0</v>
      </c>
      <c r="I66" s="224">
        <f t="shared" si="17"/>
        <v>18656133.51</v>
      </c>
      <c r="J66" s="224">
        <f t="shared" si="17"/>
        <v>20488960.23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8" ref="C67:C73">SUM(D67:F67)</f>
        <v>39779700</v>
      </c>
      <c r="D67" s="228"/>
      <c r="E67" s="228">
        <v>19290700</v>
      </c>
      <c r="F67" s="168">
        <v>20489000</v>
      </c>
      <c r="G67" s="228">
        <f>SUM(H67:J67)</f>
        <v>39145093.74</v>
      </c>
      <c r="H67" s="228"/>
      <c r="I67" s="228">
        <v>18656133.51</v>
      </c>
      <c r="J67" s="228">
        <v>20488960.23</v>
      </c>
    </row>
    <row r="68" spans="1:10" s="229" customFormat="1" ht="15" customHeight="1">
      <c r="A68" s="327">
        <v>2</v>
      </c>
      <c r="B68" s="238" t="s">
        <v>948</v>
      </c>
      <c r="C68" s="228">
        <f t="shared" si="18"/>
        <v>0</v>
      </c>
      <c r="D68" s="228"/>
      <c r="E68" s="228"/>
      <c r="F68" s="16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16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18"/>
        <v>998300</v>
      </c>
      <c r="D70" s="224">
        <f>SUM(D71:D72)</f>
        <v>0</v>
      </c>
      <c r="E70" s="224">
        <f>SUM(E71:E72)</f>
        <v>0</v>
      </c>
      <c r="F70" s="247">
        <f>SUM(F71:F72)</f>
        <v>998300</v>
      </c>
      <c r="G70" s="224">
        <f>SUM(H70:J70)</f>
        <v>998239.68</v>
      </c>
      <c r="H70" s="224">
        <f>SUM(H71:H72)</f>
        <v>0</v>
      </c>
      <c r="I70" s="224">
        <f>SUM(I71:I72)</f>
        <v>0</v>
      </c>
      <c r="J70" s="224">
        <f>SUM(J71:J72)</f>
        <v>998239.68</v>
      </c>
    </row>
    <row r="71" spans="1:10" s="229" customFormat="1" ht="15" customHeight="1">
      <c r="A71" s="227">
        <v>1</v>
      </c>
      <c r="B71" s="252" t="s">
        <v>946</v>
      </c>
      <c r="C71" s="228">
        <f t="shared" si="18"/>
        <v>998300</v>
      </c>
      <c r="D71" s="228"/>
      <c r="E71" s="228"/>
      <c r="F71" s="168">
        <v>998300</v>
      </c>
      <c r="G71" s="228">
        <f>SUM(H71:J71)</f>
        <v>998239.68</v>
      </c>
      <c r="H71" s="228"/>
      <c r="I71" s="228"/>
      <c r="J71" s="228">
        <v>998239.68</v>
      </c>
    </row>
    <row r="72" spans="1:10" s="229" customFormat="1" ht="15" customHeight="1">
      <c r="A72" s="227">
        <v>2</v>
      </c>
      <c r="B72" s="252" t="s">
        <v>948</v>
      </c>
      <c r="C72" s="228">
        <f t="shared" si="18"/>
        <v>0</v>
      </c>
      <c r="D72" s="228"/>
      <c r="E72" s="228"/>
      <c r="F72" s="16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18"/>
        <v>4092500</v>
      </c>
      <c r="D73" s="224">
        <f>D74+D79+D82+D85+D87</f>
        <v>0</v>
      </c>
      <c r="E73" s="224">
        <f>E74+E79+E82+E85+E87</f>
        <v>0</v>
      </c>
      <c r="F73" s="247">
        <f>F74+F79+F82+F85+F87</f>
        <v>4092500</v>
      </c>
      <c r="G73" s="224">
        <f>H73+I73+J73</f>
        <v>3990255.07</v>
      </c>
      <c r="H73" s="224">
        <f>H74+H79+H82+H85+H87</f>
        <v>0</v>
      </c>
      <c r="I73" s="224">
        <f>I74+I79+I82+I85+I87</f>
        <v>0</v>
      </c>
      <c r="J73" s="224">
        <f>J74+J79+J82+J85+J87</f>
        <v>3990255.07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19" ref="C74:C130">SUM(D74:F74)</f>
        <v>4092500</v>
      </c>
      <c r="D74" s="228">
        <f>D75+D76+D77+D78</f>
        <v>0</v>
      </c>
      <c r="E74" s="228">
        <f>E75+E76+E77+E78</f>
        <v>0</v>
      </c>
      <c r="F74" s="168">
        <f>F75+F76+F77+F78</f>
        <v>4092500</v>
      </c>
      <c r="G74" s="228">
        <f aca="true" t="shared" si="20" ref="G74:G126">H74+I74+J74</f>
        <v>3990255.07</v>
      </c>
      <c r="H74" s="228">
        <f>H75+H76+H77+H78</f>
        <v>0</v>
      </c>
      <c r="I74" s="228">
        <f>I75+I76+I77+I78</f>
        <v>0</v>
      </c>
      <c r="J74" s="228">
        <f>J75+J76+J77+J78</f>
        <v>3990255.07</v>
      </c>
    </row>
    <row r="75" spans="1:10" s="229" customFormat="1" ht="15" customHeight="1">
      <c r="A75" s="227"/>
      <c r="B75" s="251" t="s">
        <v>997</v>
      </c>
      <c r="C75" s="228">
        <f t="shared" si="19"/>
        <v>339800</v>
      </c>
      <c r="D75" s="228"/>
      <c r="E75" s="228"/>
      <c r="F75" s="168">
        <v>339800</v>
      </c>
      <c r="G75" s="228">
        <f t="shared" si="20"/>
        <v>339715</v>
      </c>
      <c r="H75" s="228"/>
      <c r="I75" s="228"/>
      <c r="J75" s="228">
        <v>339715</v>
      </c>
    </row>
    <row r="76" spans="1:10" s="229" customFormat="1" ht="15" customHeight="1">
      <c r="A76" s="227"/>
      <c r="B76" s="251" t="s">
        <v>998</v>
      </c>
      <c r="C76" s="228">
        <f t="shared" si="19"/>
        <v>3129400</v>
      </c>
      <c r="D76" s="228"/>
      <c r="E76" s="228"/>
      <c r="F76" s="228">
        <v>3129400</v>
      </c>
      <c r="G76" s="228">
        <f t="shared" si="20"/>
        <v>3027240.07</v>
      </c>
      <c r="H76" s="228"/>
      <c r="I76" s="228"/>
      <c r="J76" s="228">
        <v>3027240.07</v>
      </c>
    </row>
    <row r="77" spans="1:10" s="229" customFormat="1" ht="15" customHeight="1">
      <c r="A77" s="227"/>
      <c r="B77" s="251" t="s">
        <v>1000</v>
      </c>
      <c r="C77" s="228">
        <f t="shared" si="19"/>
        <v>313300</v>
      </c>
      <c r="D77" s="228"/>
      <c r="E77" s="228"/>
      <c r="F77" s="228">
        <v>313300</v>
      </c>
      <c r="G77" s="228">
        <f t="shared" si="20"/>
        <v>313300</v>
      </c>
      <c r="H77" s="228"/>
      <c r="I77" s="228"/>
      <c r="J77" s="228">
        <v>313300</v>
      </c>
    </row>
    <row r="78" spans="1:10" s="229" customFormat="1" ht="15" customHeight="1">
      <c r="A78" s="227"/>
      <c r="B78" s="251" t="s">
        <v>1061</v>
      </c>
      <c r="C78" s="228">
        <f t="shared" si="19"/>
        <v>310000</v>
      </c>
      <c r="D78" s="228"/>
      <c r="E78" s="228"/>
      <c r="F78" s="228">
        <v>310000</v>
      </c>
      <c r="G78" s="228">
        <f t="shared" si="20"/>
        <v>310000</v>
      </c>
      <c r="H78" s="228"/>
      <c r="I78" s="228"/>
      <c r="J78" s="228">
        <v>310000</v>
      </c>
    </row>
    <row r="79" spans="1:10" s="229" customFormat="1" ht="15" customHeight="1">
      <c r="A79" s="227">
        <v>2</v>
      </c>
      <c r="B79" s="252" t="s">
        <v>945</v>
      </c>
      <c r="C79" s="228">
        <f t="shared" si="19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0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19"/>
        <v>0</v>
      </c>
      <c r="D80" s="228"/>
      <c r="E80" s="228"/>
      <c r="F80" s="228"/>
      <c r="G80" s="228">
        <f t="shared" si="20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19"/>
        <v>0</v>
      </c>
      <c r="D81" s="228"/>
      <c r="E81" s="228"/>
      <c r="F81" s="228"/>
      <c r="G81" s="228">
        <f t="shared" si="20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19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0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19"/>
        <v>0</v>
      </c>
      <c r="D83" s="228"/>
      <c r="E83" s="228"/>
      <c r="F83" s="228"/>
      <c r="G83" s="228">
        <f t="shared" si="20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19"/>
        <v>0</v>
      </c>
      <c r="D84" s="228"/>
      <c r="E84" s="228"/>
      <c r="F84" s="228"/>
      <c r="G84" s="228">
        <f t="shared" si="20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19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0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19"/>
        <v>0</v>
      </c>
      <c r="D86" s="228"/>
      <c r="E86" s="228"/>
      <c r="F86" s="228"/>
      <c r="G86" s="228">
        <f t="shared" si="20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19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0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19"/>
        <v>0</v>
      </c>
      <c r="D88" s="228"/>
      <c r="E88" s="228"/>
      <c r="F88" s="228"/>
      <c r="G88" s="228">
        <f t="shared" si="20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19"/>
        <v>0</v>
      </c>
      <c r="D89" s="228"/>
      <c r="E89" s="228"/>
      <c r="F89" s="228"/>
      <c r="G89" s="228">
        <f t="shared" si="20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19"/>
        <v>133671600</v>
      </c>
      <c r="D90" s="323">
        <f>SUM(D91:D96)</f>
        <v>0</v>
      </c>
      <c r="E90" s="323">
        <f>SUM(E91:E96)</f>
        <v>132920000</v>
      </c>
      <c r="F90" s="323">
        <f>SUM(F91:F96)</f>
        <v>751600</v>
      </c>
      <c r="G90" s="323">
        <f t="shared" si="20"/>
        <v>53059837.25</v>
      </c>
      <c r="H90" s="323">
        <f>SUM(H91:H96)</f>
        <v>0</v>
      </c>
      <c r="I90" s="323">
        <f>SUM(I91:I96)</f>
        <v>52308250</v>
      </c>
      <c r="J90" s="323">
        <f>SUM(J91:J96)</f>
        <v>751587.25</v>
      </c>
    </row>
    <row r="91" spans="1:10" s="322" customFormat="1" ht="15" customHeight="1">
      <c r="A91" s="192">
        <v>1</v>
      </c>
      <c r="B91" s="193" t="s">
        <v>945</v>
      </c>
      <c r="C91" s="194">
        <f t="shared" si="19"/>
        <v>0</v>
      </c>
      <c r="D91" s="194"/>
      <c r="E91" s="194"/>
      <c r="F91" s="194"/>
      <c r="G91" s="194">
        <f t="shared" si="20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19"/>
        <v>0</v>
      </c>
      <c r="D92" s="194"/>
      <c r="E92" s="194"/>
      <c r="F92" s="194"/>
      <c r="G92" s="194">
        <f t="shared" si="20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19"/>
        <v>0</v>
      </c>
      <c r="D93" s="194"/>
      <c r="E93" s="194"/>
      <c r="F93" s="194"/>
      <c r="G93" s="194">
        <f t="shared" si="20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19"/>
        <v>133671600</v>
      </c>
      <c r="D94" s="194"/>
      <c r="E94" s="194">
        <v>132920000</v>
      </c>
      <c r="F94" s="194">
        <v>751600</v>
      </c>
      <c r="G94" s="194">
        <f t="shared" si="20"/>
        <v>53059837.25</v>
      </c>
      <c r="H94" s="194"/>
      <c r="I94" s="194">
        <v>52308250</v>
      </c>
      <c r="J94" s="194">
        <v>751587.25</v>
      </c>
    </row>
    <row r="95" spans="1:10" s="322" customFormat="1" ht="15" customHeight="1">
      <c r="A95" s="192">
        <v>6</v>
      </c>
      <c r="B95" s="193" t="s">
        <v>948</v>
      </c>
      <c r="C95" s="194">
        <f t="shared" si="19"/>
        <v>0</v>
      </c>
      <c r="D95" s="194"/>
      <c r="E95" s="194"/>
      <c r="F95" s="194"/>
      <c r="G95" s="194">
        <f t="shared" si="20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19"/>
        <v>0</v>
      </c>
      <c r="D96" s="194"/>
      <c r="E96" s="194"/>
      <c r="F96" s="194"/>
      <c r="G96" s="194">
        <f t="shared" si="20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1837200</v>
      </c>
      <c r="D98" s="224">
        <f>D99+D102+D105+D108+D111+D114+D117</f>
        <v>0</v>
      </c>
      <c r="E98" s="224">
        <f>E99+E102+E105+E108+E111+E114+E117</f>
        <v>1682500</v>
      </c>
      <c r="F98" s="224">
        <f>F99+F102+F105+F108+F111+F114+F117</f>
        <v>154700</v>
      </c>
      <c r="G98" s="224">
        <f>H98+I98+J98</f>
        <v>235590</v>
      </c>
      <c r="H98" s="224">
        <f>H99+H102+H105+H108+H111+H114+H117</f>
        <v>0</v>
      </c>
      <c r="I98" s="224">
        <f>I99+I102+I105+I108+I111+I114+I117</f>
        <v>80900</v>
      </c>
      <c r="J98" s="224">
        <f>J99+J102+J105+J108+J111+J114+J117</f>
        <v>154690</v>
      </c>
    </row>
    <row r="99" spans="1:10" s="322" customFormat="1" ht="15" customHeight="1">
      <c r="A99" s="227">
        <v>1</v>
      </c>
      <c r="B99" s="343" t="s">
        <v>944</v>
      </c>
      <c r="C99" s="228">
        <f t="shared" si="19"/>
        <v>0</v>
      </c>
      <c r="D99" s="228">
        <f>SUM(D100:D101)</f>
        <v>0</v>
      </c>
      <c r="E99" s="228">
        <f aca="true" t="shared" si="21" ref="E99:J99">SUM(E100:E101)</f>
        <v>0</v>
      </c>
      <c r="F99" s="228">
        <f t="shared" si="21"/>
        <v>0</v>
      </c>
      <c r="G99" s="228">
        <f t="shared" si="20"/>
        <v>0</v>
      </c>
      <c r="H99" s="228">
        <f t="shared" si="21"/>
        <v>0</v>
      </c>
      <c r="I99" s="228">
        <f t="shared" si="21"/>
        <v>0</v>
      </c>
      <c r="J99" s="228">
        <f t="shared" si="21"/>
        <v>0</v>
      </c>
    </row>
    <row r="100" spans="1:10" s="322" customFormat="1" ht="15" customHeight="1">
      <c r="A100" s="227"/>
      <c r="B100" s="251" t="s">
        <v>1057</v>
      </c>
      <c r="C100" s="228">
        <f t="shared" si="19"/>
        <v>0</v>
      </c>
      <c r="D100" s="228"/>
      <c r="E100" s="228"/>
      <c r="F100" s="228"/>
      <c r="G100" s="228">
        <f t="shared" si="20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19"/>
        <v>0</v>
      </c>
      <c r="D101" s="194"/>
      <c r="E101" s="194"/>
      <c r="F101" s="194"/>
      <c r="G101" s="194">
        <f t="shared" si="20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19"/>
        <v>0</v>
      </c>
      <c r="D102" s="228">
        <f>SUM(D103:D104)</f>
        <v>0</v>
      </c>
      <c r="E102" s="228">
        <f aca="true" t="shared" si="22" ref="E102:J102">SUM(E103:E104)</f>
        <v>0</v>
      </c>
      <c r="F102" s="228">
        <f t="shared" si="22"/>
        <v>0</v>
      </c>
      <c r="G102" s="228">
        <f t="shared" si="20"/>
        <v>0</v>
      </c>
      <c r="H102" s="228">
        <f t="shared" si="22"/>
        <v>0</v>
      </c>
      <c r="I102" s="228">
        <f t="shared" si="22"/>
        <v>0</v>
      </c>
      <c r="J102" s="228">
        <f t="shared" si="22"/>
        <v>0</v>
      </c>
    </row>
    <row r="103" spans="1:10" s="322" customFormat="1" ht="15" customHeight="1">
      <c r="A103" s="227"/>
      <c r="B103" s="251" t="s">
        <v>1057</v>
      </c>
      <c r="C103" s="228">
        <f t="shared" si="19"/>
        <v>0</v>
      </c>
      <c r="D103" s="228"/>
      <c r="E103" s="228"/>
      <c r="F103" s="228"/>
      <c r="G103" s="228">
        <f t="shared" si="20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19"/>
        <v>0</v>
      </c>
      <c r="D104" s="194"/>
      <c r="E104" s="194"/>
      <c r="F104" s="194"/>
      <c r="G104" s="194">
        <f t="shared" si="20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19"/>
        <v>1837200</v>
      </c>
      <c r="D105" s="228">
        <f>SUM(D106:D107)</f>
        <v>0</v>
      </c>
      <c r="E105" s="228">
        <f>SUM(E106:E107)</f>
        <v>1682500</v>
      </c>
      <c r="F105" s="228">
        <f>SUM(F106:F107)</f>
        <v>154700</v>
      </c>
      <c r="G105" s="228">
        <f t="shared" si="20"/>
        <v>235590</v>
      </c>
      <c r="H105" s="228">
        <f>SUM(H106:H107)</f>
        <v>0</v>
      </c>
      <c r="I105" s="228">
        <f>SUM(I106:I107)</f>
        <v>80900</v>
      </c>
      <c r="J105" s="228">
        <f>SUM(J106:J107)</f>
        <v>154690</v>
      </c>
    </row>
    <row r="106" spans="1:10" s="322" customFormat="1" ht="15" customHeight="1">
      <c r="A106" s="227"/>
      <c r="B106" s="251" t="s">
        <v>1057</v>
      </c>
      <c r="C106" s="228">
        <f t="shared" si="19"/>
        <v>915200</v>
      </c>
      <c r="D106" s="228"/>
      <c r="E106" s="228">
        <v>915200</v>
      </c>
      <c r="F106" s="228"/>
      <c r="G106" s="228">
        <f t="shared" si="20"/>
        <v>3950</v>
      </c>
      <c r="H106" s="228"/>
      <c r="I106" s="228">
        <v>3950</v>
      </c>
      <c r="J106" s="228"/>
    </row>
    <row r="107" spans="1:10" s="322" customFormat="1" ht="15" customHeight="1">
      <c r="A107" s="227"/>
      <c r="B107" s="344" t="s">
        <v>1058</v>
      </c>
      <c r="C107" s="194">
        <f t="shared" si="19"/>
        <v>922000</v>
      </c>
      <c r="D107" s="194"/>
      <c r="E107" s="194">
        <v>767300</v>
      </c>
      <c r="F107" s="194">
        <v>154700</v>
      </c>
      <c r="G107" s="194">
        <f t="shared" si="20"/>
        <v>231640</v>
      </c>
      <c r="H107" s="194"/>
      <c r="I107" s="194">
        <v>76950</v>
      </c>
      <c r="J107" s="194">
        <v>154690</v>
      </c>
    </row>
    <row r="108" spans="1:10" s="322" customFormat="1" ht="15" customHeight="1">
      <c r="A108" s="227">
        <v>4</v>
      </c>
      <c r="B108" s="334" t="s">
        <v>948</v>
      </c>
      <c r="C108" s="228">
        <f t="shared" si="19"/>
        <v>0</v>
      </c>
      <c r="D108" s="228">
        <f>SUM(D109:D110)</f>
        <v>0</v>
      </c>
      <c r="E108" s="228">
        <f aca="true" t="shared" si="23" ref="E108:J108">SUM(E109:E110)</f>
        <v>0</v>
      </c>
      <c r="F108" s="228">
        <f t="shared" si="23"/>
        <v>0</v>
      </c>
      <c r="G108" s="228">
        <f t="shared" si="20"/>
        <v>0</v>
      </c>
      <c r="H108" s="228">
        <f t="shared" si="23"/>
        <v>0</v>
      </c>
      <c r="I108" s="228">
        <f t="shared" si="23"/>
        <v>0</v>
      </c>
      <c r="J108" s="228">
        <f t="shared" si="23"/>
        <v>0</v>
      </c>
    </row>
    <row r="109" spans="1:10" s="322" customFormat="1" ht="15" customHeight="1">
      <c r="A109" s="227"/>
      <c r="B109" s="251" t="s">
        <v>1057</v>
      </c>
      <c r="C109" s="228">
        <f t="shared" si="19"/>
        <v>0</v>
      </c>
      <c r="D109" s="228"/>
      <c r="E109" s="228"/>
      <c r="F109" s="228"/>
      <c r="G109" s="228">
        <f t="shared" si="20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19"/>
        <v>0</v>
      </c>
      <c r="D110" s="194"/>
      <c r="E110" s="194"/>
      <c r="F110" s="194"/>
      <c r="G110" s="194">
        <f t="shared" si="20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19"/>
        <v>0</v>
      </c>
      <c r="D111" s="228">
        <f>SUM(D112:D113)</f>
        <v>0</v>
      </c>
      <c r="E111" s="228">
        <f aca="true" t="shared" si="24" ref="E111:J111">SUM(E112:E113)</f>
        <v>0</v>
      </c>
      <c r="F111" s="228">
        <f t="shared" si="24"/>
        <v>0</v>
      </c>
      <c r="G111" s="228">
        <f t="shared" si="20"/>
        <v>0</v>
      </c>
      <c r="H111" s="228">
        <f t="shared" si="24"/>
        <v>0</v>
      </c>
      <c r="I111" s="228">
        <f t="shared" si="24"/>
        <v>0</v>
      </c>
      <c r="J111" s="228">
        <f t="shared" si="24"/>
        <v>0</v>
      </c>
    </row>
    <row r="112" spans="1:10" s="322" customFormat="1" ht="15" customHeight="1">
      <c r="A112" s="227"/>
      <c r="B112" s="251" t="s">
        <v>1057</v>
      </c>
      <c r="C112" s="228">
        <f t="shared" si="19"/>
        <v>0</v>
      </c>
      <c r="D112" s="228"/>
      <c r="E112" s="228"/>
      <c r="F112" s="228"/>
      <c r="G112" s="228">
        <f t="shared" si="20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19"/>
        <v>0</v>
      </c>
      <c r="D113" s="194"/>
      <c r="E113" s="194"/>
      <c r="F113" s="194"/>
      <c r="G113" s="194">
        <f t="shared" si="20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19"/>
        <v>0</v>
      </c>
      <c r="D114" s="228">
        <f>SUM(D115:D116)</f>
        <v>0</v>
      </c>
      <c r="E114" s="228">
        <f aca="true" t="shared" si="25" ref="E114:J114">SUM(E115:E116)</f>
        <v>0</v>
      </c>
      <c r="F114" s="228">
        <f t="shared" si="25"/>
        <v>0</v>
      </c>
      <c r="G114" s="228">
        <f t="shared" si="20"/>
        <v>0</v>
      </c>
      <c r="H114" s="228">
        <f t="shared" si="25"/>
        <v>0</v>
      </c>
      <c r="I114" s="228">
        <f t="shared" si="25"/>
        <v>0</v>
      </c>
      <c r="J114" s="228">
        <f t="shared" si="25"/>
        <v>0</v>
      </c>
    </row>
    <row r="115" spans="1:10" s="322" customFormat="1" ht="15" customHeight="1">
      <c r="A115" s="227"/>
      <c r="B115" s="251" t="s">
        <v>1057</v>
      </c>
      <c r="C115" s="228">
        <f t="shared" si="19"/>
        <v>0</v>
      </c>
      <c r="D115" s="228"/>
      <c r="E115" s="228"/>
      <c r="F115" s="228"/>
      <c r="G115" s="228">
        <f t="shared" si="20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19"/>
        <v>0</v>
      </c>
      <c r="D116" s="194"/>
      <c r="E116" s="194"/>
      <c r="F116" s="194"/>
      <c r="G116" s="194">
        <f t="shared" si="20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19"/>
        <v>0</v>
      </c>
      <c r="D117" s="228">
        <f>SUM(D118:D119)</f>
        <v>0</v>
      </c>
      <c r="E117" s="228">
        <f aca="true" t="shared" si="26" ref="E117:J117">SUM(E118:E119)</f>
        <v>0</v>
      </c>
      <c r="F117" s="228">
        <f t="shared" si="26"/>
        <v>0</v>
      </c>
      <c r="G117" s="228">
        <f t="shared" si="20"/>
        <v>0</v>
      </c>
      <c r="H117" s="228">
        <f t="shared" si="26"/>
        <v>0</v>
      </c>
      <c r="I117" s="228">
        <f t="shared" si="26"/>
        <v>0</v>
      </c>
      <c r="J117" s="228">
        <f t="shared" si="26"/>
        <v>0</v>
      </c>
    </row>
    <row r="118" spans="1:10" s="322" customFormat="1" ht="15" customHeight="1">
      <c r="A118" s="227"/>
      <c r="B118" s="251" t="s">
        <v>1057</v>
      </c>
      <c r="C118" s="228">
        <f t="shared" si="19"/>
        <v>0</v>
      </c>
      <c r="D118" s="228"/>
      <c r="E118" s="228"/>
      <c r="F118" s="228"/>
      <c r="G118" s="228">
        <f t="shared" si="20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19"/>
        <v>0</v>
      </c>
      <c r="D119" s="194"/>
      <c r="E119" s="194"/>
      <c r="F119" s="194"/>
      <c r="G119" s="194">
        <f t="shared" si="20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19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0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19"/>
        <v>0</v>
      </c>
      <c r="D121" s="228"/>
      <c r="E121" s="228"/>
      <c r="F121" s="228"/>
      <c r="G121" s="228">
        <f t="shared" si="20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19"/>
        <v>0</v>
      </c>
      <c r="D122" s="228"/>
      <c r="E122" s="228"/>
      <c r="F122" s="228"/>
      <c r="G122" s="228">
        <f t="shared" si="20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19"/>
        <v>260700</v>
      </c>
      <c r="D124" s="224">
        <f>SUM(D125:D130)</f>
        <v>0</v>
      </c>
      <c r="E124" s="224">
        <f>SUM(E125:E130)</f>
        <v>0</v>
      </c>
      <c r="F124" s="224">
        <f>SUM(F125:F130)</f>
        <v>260700</v>
      </c>
      <c r="G124" s="224">
        <f t="shared" si="20"/>
        <v>253753.4</v>
      </c>
      <c r="H124" s="224">
        <f>SUM(H125:H130)</f>
        <v>0</v>
      </c>
      <c r="I124" s="224">
        <f>SUM(I125:I130)</f>
        <v>0</v>
      </c>
      <c r="J124" s="224">
        <f>SUM(J125:J130)</f>
        <v>253753.4</v>
      </c>
    </row>
    <row r="125" spans="1:10" s="322" customFormat="1" ht="15" customHeight="1">
      <c r="A125" s="227">
        <v>1</v>
      </c>
      <c r="B125" s="334" t="s">
        <v>944</v>
      </c>
      <c r="C125" s="228">
        <f t="shared" si="19"/>
        <v>0</v>
      </c>
      <c r="D125" s="228"/>
      <c r="E125" s="228"/>
      <c r="F125" s="228"/>
      <c r="G125" s="228">
        <f t="shared" si="20"/>
        <v>0</v>
      </c>
      <c r="H125" s="228"/>
      <c r="I125" s="228"/>
      <c r="J125" s="228"/>
    </row>
    <row r="126" spans="1:10" s="225" customFormat="1" ht="15" customHeight="1">
      <c r="A126" s="227">
        <v>2</v>
      </c>
      <c r="B126" s="334" t="s">
        <v>946</v>
      </c>
      <c r="C126" s="228">
        <f t="shared" si="19"/>
        <v>260700</v>
      </c>
      <c r="D126" s="228"/>
      <c r="E126" s="228"/>
      <c r="F126" s="228">
        <v>260700</v>
      </c>
      <c r="G126" s="228">
        <f t="shared" si="20"/>
        <v>253753.4</v>
      </c>
      <c r="H126" s="228"/>
      <c r="I126" s="228"/>
      <c r="J126" s="228">
        <v>253753.4</v>
      </c>
    </row>
    <row r="127" spans="1:10" s="225" customFormat="1" ht="15" customHeight="1">
      <c r="A127" s="227">
        <v>3</v>
      </c>
      <c r="B127" s="334" t="s">
        <v>945</v>
      </c>
      <c r="C127" s="228">
        <f t="shared" si="19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19"/>
        <v>0</v>
      </c>
      <c r="D128" s="228"/>
      <c r="E128" s="228"/>
      <c r="F128" s="228"/>
      <c r="G128" s="228">
        <f>H128+I128+J128</f>
        <v>0</v>
      </c>
      <c r="H128" s="228"/>
      <c r="I128" s="228"/>
      <c r="J128" s="228"/>
    </row>
    <row r="129" spans="1:10" s="225" customFormat="1" ht="12.75">
      <c r="A129" s="227">
        <v>5</v>
      </c>
      <c r="B129" s="334" t="s">
        <v>975</v>
      </c>
      <c r="C129" s="228">
        <f t="shared" si="19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19"/>
        <v>0</v>
      </c>
      <c r="D130" s="228"/>
      <c r="E130" s="228"/>
      <c r="F130" s="228"/>
      <c r="G130" s="228">
        <f>H130+I130+J130</f>
        <v>0</v>
      </c>
      <c r="H130" s="228"/>
      <c r="I130" s="228"/>
      <c r="J130" s="228"/>
    </row>
    <row r="131" spans="1:10" s="234" customFormat="1" ht="12.75">
      <c r="A131" s="164"/>
      <c r="B131" s="164" t="s">
        <v>973</v>
      </c>
      <c r="C131" s="224">
        <f>SUM(D131:F131)</f>
        <v>215540100</v>
      </c>
      <c r="D131" s="224">
        <f>D11+D64</f>
        <v>0</v>
      </c>
      <c r="E131" s="224">
        <f aca="true" t="shared" si="27" ref="E131:J131">E11+E64</f>
        <v>154238200</v>
      </c>
      <c r="F131" s="224">
        <f t="shared" si="27"/>
        <v>61301900</v>
      </c>
      <c r="G131" s="224">
        <f>SUM(H131:J131)</f>
        <v>132443493.24</v>
      </c>
      <c r="H131" s="224">
        <f t="shared" si="27"/>
        <v>0</v>
      </c>
      <c r="I131" s="224">
        <f t="shared" si="27"/>
        <v>71390212.31</v>
      </c>
      <c r="J131" s="224">
        <f t="shared" si="27"/>
        <v>61053280.92999999</v>
      </c>
    </row>
    <row r="132" spans="5:10" ht="12.75">
      <c r="E132" s="342"/>
      <c r="F132" s="174">
        <f>61301900-F131</f>
        <v>0</v>
      </c>
      <c r="J132" s="342">
        <f>61053280.93-J131</f>
        <v>0</v>
      </c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37">
      <selection activeCell="J48" activeCellId="1" sqref="J40 J48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2.25390625" style="0" bestFit="1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1051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8139500</v>
      </c>
      <c r="D11" s="233">
        <f>D12+D24+D30+D39+D54</f>
        <v>0</v>
      </c>
      <c r="E11" s="233">
        <f aca="true" t="shared" si="0" ref="E11:J11">E12+E24+E30+E39+E54</f>
        <v>121300</v>
      </c>
      <c r="F11" s="233">
        <f t="shared" si="0"/>
        <v>8018200</v>
      </c>
      <c r="G11" s="233">
        <f t="shared" si="0"/>
        <v>8094677.83</v>
      </c>
      <c r="H11" s="233">
        <f t="shared" si="0"/>
        <v>0</v>
      </c>
      <c r="I11" s="233">
        <f t="shared" si="0"/>
        <v>121208</v>
      </c>
      <c r="J11" s="233">
        <f t="shared" si="0"/>
        <v>7973469.83</v>
      </c>
    </row>
    <row r="12" spans="1:10" s="158" customFormat="1" ht="65.25" customHeight="1">
      <c r="A12" s="163" t="s">
        <v>922</v>
      </c>
      <c r="B12" s="164" t="s">
        <v>923</v>
      </c>
      <c r="C12" s="165">
        <f>C13+C16+C17+C20+C21</f>
        <v>4102900</v>
      </c>
      <c r="D12" s="165">
        <f aca="true" t="shared" si="1" ref="D12:J12">D13+D16+D17+D20+D21</f>
        <v>0</v>
      </c>
      <c r="E12" s="165">
        <f t="shared" si="1"/>
        <v>0</v>
      </c>
      <c r="F12" s="165">
        <f t="shared" si="1"/>
        <v>4102900</v>
      </c>
      <c r="G12" s="165">
        <f t="shared" si="1"/>
        <v>4080011.22</v>
      </c>
      <c r="H12" s="165">
        <f t="shared" si="1"/>
        <v>0</v>
      </c>
      <c r="I12" s="165">
        <f t="shared" si="1"/>
        <v>0</v>
      </c>
      <c r="J12" s="165">
        <f t="shared" si="1"/>
        <v>4080011.22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2868100</v>
      </c>
      <c r="D13" s="167">
        <f>SUM(D14:D15)</f>
        <v>0</v>
      </c>
      <c r="E13" s="167">
        <f aca="true" t="shared" si="2" ref="E13:J13">SUM(E14:E15)</f>
        <v>0</v>
      </c>
      <c r="F13" s="167">
        <f t="shared" si="2"/>
        <v>2868100</v>
      </c>
      <c r="G13" s="167">
        <f t="shared" si="2"/>
        <v>2858540.16</v>
      </c>
      <c r="H13" s="167">
        <f t="shared" si="2"/>
        <v>0</v>
      </c>
      <c r="I13" s="167">
        <f t="shared" si="2"/>
        <v>0</v>
      </c>
      <c r="J13" s="167">
        <f t="shared" si="2"/>
        <v>2858540.16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2868100</v>
      </c>
      <c r="D14" s="169"/>
      <c r="E14" s="169"/>
      <c r="F14" s="169">
        <v>2868100</v>
      </c>
      <c r="G14" s="167">
        <f>SUM(H14:J14)</f>
        <v>2858540.16</v>
      </c>
      <c r="H14" s="167"/>
      <c r="I14" s="167"/>
      <c r="J14" s="167">
        <v>2858540.16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4"/>
      <c r="E15" s="194"/>
      <c r="F15" s="194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0</v>
      </c>
      <c r="D17" s="167">
        <f t="shared" si="3"/>
        <v>0</v>
      </c>
      <c r="E17" s="167">
        <f t="shared" si="3"/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1234800</v>
      </c>
      <c r="D20" s="169"/>
      <c r="E20" s="169"/>
      <c r="F20" s="169">
        <v>1234800</v>
      </c>
      <c r="G20" s="169">
        <f>SUM(H20:J20)</f>
        <v>1221471.06</v>
      </c>
      <c r="H20" s="169"/>
      <c r="I20" s="169"/>
      <c r="J20" s="169">
        <v>1221471.06</v>
      </c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1539200</v>
      </c>
      <c r="D24" s="165">
        <f>D25+D26+D28</f>
        <v>0</v>
      </c>
      <c r="E24" s="165">
        <f t="shared" si="5"/>
        <v>0</v>
      </c>
      <c r="F24" s="165">
        <f t="shared" si="5"/>
        <v>1539200</v>
      </c>
      <c r="G24" s="165">
        <f t="shared" si="5"/>
        <v>1538894.61</v>
      </c>
      <c r="H24" s="165">
        <f t="shared" si="5"/>
        <v>0</v>
      </c>
      <c r="I24" s="165">
        <f t="shared" si="5"/>
        <v>0</v>
      </c>
      <c r="J24" s="165">
        <f t="shared" si="5"/>
        <v>1538894.61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0">SUM(D25:F25)</f>
        <v>1404900</v>
      </c>
      <c r="D25" s="169"/>
      <c r="E25" s="169"/>
      <c r="F25" s="167">
        <v>1404900</v>
      </c>
      <c r="G25" s="169">
        <f aca="true" t="shared" si="7" ref="G25:G31">SUM(H25:J25)</f>
        <v>1404603.1</v>
      </c>
      <c r="H25" s="169"/>
      <c r="I25" s="169"/>
      <c r="J25" s="169">
        <v>1404603.1</v>
      </c>
    </row>
    <row r="26" spans="1:10" s="170" customFormat="1" ht="12.75">
      <c r="A26" s="327" t="s">
        <v>933</v>
      </c>
      <c r="B26" s="240" t="s">
        <v>963</v>
      </c>
      <c r="C26" s="169">
        <f t="shared" si="6"/>
        <v>134300</v>
      </c>
      <c r="D26" s="169">
        <f>D27</f>
        <v>0</v>
      </c>
      <c r="E26" s="169">
        <f>E27</f>
        <v>0</v>
      </c>
      <c r="F26" s="169">
        <v>134300</v>
      </c>
      <c r="G26" s="169">
        <f t="shared" si="7"/>
        <v>134291.51</v>
      </c>
      <c r="H26" s="169">
        <f>H27</f>
        <v>0</v>
      </c>
      <c r="I26" s="169">
        <f>I27</f>
        <v>0</v>
      </c>
      <c r="J26" s="169">
        <v>134291.51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130300</v>
      </c>
      <c r="D27" s="191"/>
      <c r="E27" s="191"/>
      <c r="F27" s="189">
        <v>130300</v>
      </c>
      <c r="G27" s="191">
        <f t="shared" si="7"/>
        <v>130300</v>
      </c>
      <c r="H27" s="191"/>
      <c r="I27" s="191"/>
      <c r="J27" s="191">
        <v>130300</v>
      </c>
    </row>
    <row r="28" spans="1:10" s="170" customFormat="1" ht="38.25">
      <c r="A28" s="327" t="s">
        <v>935</v>
      </c>
      <c r="B28" s="240" t="s">
        <v>936</v>
      </c>
      <c r="C28" s="169">
        <f t="shared" si="6"/>
        <v>0</v>
      </c>
      <c r="D28" s="169">
        <f>D29</f>
        <v>0</v>
      </c>
      <c r="E28" s="169">
        <f aca="true" t="shared" si="8" ref="E28:J28">E29</f>
        <v>0</v>
      </c>
      <c r="F28" s="169">
        <f t="shared" si="8"/>
        <v>0</v>
      </c>
      <c r="G28" s="169">
        <f t="shared" si="7"/>
        <v>0</v>
      </c>
      <c r="H28" s="169">
        <f t="shared" si="8"/>
        <v>0</v>
      </c>
      <c r="I28" s="169">
        <f t="shared" si="8"/>
        <v>0</v>
      </c>
      <c r="J28" s="169">
        <f t="shared" si="8"/>
        <v>0</v>
      </c>
    </row>
    <row r="29" spans="1:10" s="158" customFormat="1" ht="15">
      <c r="A29" s="327" t="s">
        <v>1025</v>
      </c>
      <c r="B29" s="240" t="s">
        <v>937</v>
      </c>
      <c r="C29" s="169">
        <f t="shared" si="6"/>
        <v>0</v>
      </c>
      <c r="D29" s="169"/>
      <c r="E29" s="169"/>
      <c r="F29" s="169"/>
      <c r="G29" s="169">
        <f t="shared" si="7"/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 t="shared" si="6"/>
        <v>811900</v>
      </c>
      <c r="D30" s="165">
        <f>D31+D34+D35+D36+D37+D38</f>
        <v>0</v>
      </c>
      <c r="E30" s="165">
        <f aca="true" t="shared" si="9" ref="E30:J30">E31+E34+E35+E36+E37+E38</f>
        <v>121300</v>
      </c>
      <c r="F30" s="165">
        <f t="shared" si="9"/>
        <v>690600</v>
      </c>
      <c r="G30" s="340">
        <f t="shared" si="7"/>
        <v>796803</v>
      </c>
      <c r="H30" s="165">
        <f t="shared" si="9"/>
        <v>0</v>
      </c>
      <c r="I30" s="165">
        <f t="shared" si="9"/>
        <v>121208</v>
      </c>
      <c r="J30" s="165">
        <f t="shared" si="9"/>
        <v>675595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10" ref="C31:C38">SUM(D31:F31)</f>
        <v>121300</v>
      </c>
      <c r="D31" s="180">
        <f>SUM(D32:D33)</f>
        <v>0</v>
      </c>
      <c r="E31" s="180">
        <f>SUM(E32:E33)</f>
        <v>121300</v>
      </c>
      <c r="F31" s="180">
        <f>SUM(F32:F33)</f>
        <v>0</v>
      </c>
      <c r="G31" s="180">
        <f t="shared" si="7"/>
        <v>121208</v>
      </c>
      <c r="H31" s="180">
        <f>SUM(H32:H33)</f>
        <v>0</v>
      </c>
      <c r="I31" s="180">
        <f>SUM(I32:I33)</f>
        <v>121208</v>
      </c>
      <c r="J31" s="180">
        <f>SUM(J32:J33)</f>
        <v>0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10"/>
        <v>121300</v>
      </c>
      <c r="D32" s="182"/>
      <c r="E32" s="182">
        <v>121300</v>
      </c>
      <c r="F32" s="180"/>
      <c r="G32" s="182">
        <f aca="true" t="shared" si="11" ref="G32:G38">SUM(H32:J32)</f>
        <v>121208</v>
      </c>
      <c r="H32" s="182"/>
      <c r="I32" s="182">
        <v>121208</v>
      </c>
      <c r="J32" s="182"/>
    </row>
    <row r="33" spans="1:10" s="170" customFormat="1" ht="12.75">
      <c r="A33" s="179" t="s">
        <v>1028</v>
      </c>
      <c r="B33" s="241" t="s">
        <v>941</v>
      </c>
      <c r="C33" s="169">
        <f t="shared" si="10"/>
        <v>0</v>
      </c>
      <c r="D33" s="169"/>
      <c r="E33" s="169"/>
      <c r="F33" s="167"/>
      <c r="G33" s="169">
        <f t="shared" si="11"/>
        <v>0</v>
      </c>
      <c r="H33" s="169"/>
      <c r="I33" s="169"/>
      <c r="J33" s="169"/>
    </row>
    <row r="34" spans="1:10" s="170" customFormat="1" ht="12.75">
      <c r="A34" s="327" t="s">
        <v>1029</v>
      </c>
      <c r="B34" s="240" t="s">
        <v>964</v>
      </c>
      <c r="C34" s="169">
        <f t="shared" si="10"/>
        <v>25000</v>
      </c>
      <c r="D34" s="169"/>
      <c r="E34" s="169"/>
      <c r="F34" s="167">
        <v>25000</v>
      </c>
      <c r="G34" s="169">
        <f t="shared" si="11"/>
        <v>25000</v>
      </c>
      <c r="H34" s="169"/>
      <c r="I34" s="169"/>
      <c r="J34" s="169">
        <v>25000</v>
      </c>
    </row>
    <row r="35" spans="1:10" s="170" customFormat="1" ht="25.5">
      <c r="A35" s="327" t="s">
        <v>1030</v>
      </c>
      <c r="B35" s="240" t="s">
        <v>965</v>
      </c>
      <c r="C35" s="169">
        <f t="shared" si="10"/>
        <v>605600</v>
      </c>
      <c r="D35" s="169"/>
      <c r="E35" s="169"/>
      <c r="F35" s="167">
        <v>605600</v>
      </c>
      <c r="G35" s="169">
        <f t="shared" si="11"/>
        <v>605595</v>
      </c>
      <c r="H35" s="169"/>
      <c r="I35" s="169"/>
      <c r="J35" s="169">
        <v>605595</v>
      </c>
    </row>
    <row r="36" spans="1:10" s="170" customFormat="1" ht="25.5">
      <c r="A36" s="327" t="s">
        <v>1031</v>
      </c>
      <c r="B36" s="240" t="s">
        <v>966</v>
      </c>
      <c r="C36" s="169">
        <f t="shared" si="10"/>
        <v>60000</v>
      </c>
      <c r="D36" s="169"/>
      <c r="E36" s="169"/>
      <c r="F36" s="167">
        <v>60000</v>
      </c>
      <c r="G36" s="169">
        <f t="shared" si="11"/>
        <v>45000</v>
      </c>
      <c r="H36" s="169"/>
      <c r="I36" s="169"/>
      <c r="J36" s="169">
        <v>45000</v>
      </c>
    </row>
    <row r="37" spans="1:10" s="170" customFormat="1" ht="38.25">
      <c r="A37" s="327" t="s">
        <v>1032</v>
      </c>
      <c r="B37" s="240" t="s">
        <v>967</v>
      </c>
      <c r="C37" s="169">
        <f t="shared" si="10"/>
        <v>0</v>
      </c>
      <c r="D37" s="169"/>
      <c r="E37" s="169"/>
      <c r="F37" s="167"/>
      <c r="G37" s="169">
        <f t="shared" si="11"/>
        <v>0</v>
      </c>
      <c r="H37" s="169"/>
      <c r="I37" s="169"/>
      <c r="J37" s="169"/>
    </row>
    <row r="38" spans="1:10" s="158" customFormat="1" ht="25.5">
      <c r="A38" s="327" t="s">
        <v>1033</v>
      </c>
      <c r="B38" s="240" t="s">
        <v>1003</v>
      </c>
      <c r="C38" s="169">
        <f t="shared" si="10"/>
        <v>0</v>
      </c>
      <c r="D38" s="169"/>
      <c r="E38" s="169"/>
      <c r="F38" s="169"/>
      <c r="G38" s="169">
        <f t="shared" si="11"/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SUM(D39:F39)</f>
        <v>1685500</v>
      </c>
      <c r="D39" s="166">
        <f>D40+D47+D48+D51</f>
        <v>0</v>
      </c>
      <c r="E39" s="166">
        <f>E40+E47+E48+E51</f>
        <v>0</v>
      </c>
      <c r="F39" s="166">
        <f>F40+F47+F48+F51</f>
        <v>1685500</v>
      </c>
      <c r="G39" s="165">
        <f>SUM(H39:J39)</f>
        <v>1678969</v>
      </c>
      <c r="H39" s="166">
        <f>H40+H47+H48+H51</f>
        <v>0</v>
      </c>
      <c r="I39" s="166">
        <f>I40+I47+I48+I51</f>
        <v>0</v>
      </c>
      <c r="J39" s="166">
        <f>J40+J47+J48+J51</f>
        <v>1678969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1166400</v>
      </c>
      <c r="D40" s="168">
        <f>SUM(D41:D46)</f>
        <v>0</v>
      </c>
      <c r="E40" s="168">
        <f>SUM(E41:E46)</f>
        <v>0</v>
      </c>
      <c r="F40" s="168">
        <f>SUM(F41:F46)</f>
        <v>1166400</v>
      </c>
      <c r="G40" s="169">
        <f>SUM(H40:J40)</f>
        <v>1166309</v>
      </c>
      <c r="H40" s="168">
        <f>SUM(H41:H46)</f>
        <v>0</v>
      </c>
      <c r="I40" s="168">
        <f>SUM(I41:I46)</f>
        <v>0</v>
      </c>
      <c r="J40" s="168">
        <f>SUM(J41:J46)</f>
        <v>1166309</v>
      </c>
    </row>
    <row r="41" spans="1:10" s="170" customFormat="1" ht="12.75">
      <c r="A41" s="513"/>
      <c r="B41" s="248" t="s">
        <v>944</v>
      </c>
      <c r="C41" s="169">
        <f aca="true" t="shared" si="12" ref="C41:C47">SUM(D41:F41)</f>
        <v>0</v>
      </c>
      <c r="D41" s="169"/>
      <c r="E41" s="169"/>
      <c r="F41" s="168"/>
      <c r="G41" s="169">
        <f aca="true" t="shared" si="13" ref="G41:G46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2"/>
        <v>0</v>
      </c>
      <c r="D42" s="169"/>
      <c r="E42" s="169"/>
      <c r="F42" s="168"/>
      <c r="G42" s="169">
        <f t="shared" si="13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2"/>
        <v>0</v>
      </c>
      <c r="D43" s="169"/>
      <c r="E43" s="169"/>
      <c r="F43" s="168"/>
      <c r="G43" s="169">
        <f t="shared" si="13"/>
        <v>0</v>
      </c>
      <c r="H43" s="168"/>
      <c r="I43" s="168"/>
      <c r="J43" s="168"/>
    </row>
    <row r="44" spans="1:10" s="170" customFormat="1" ht="25.5">
      <c r="A44" s="513"/>
      <c r="B44" s="248" t="s">
        <v>1065</v>
      </c>
      <c r="C44" s="169">
        <f t="shared" si="12"/>
        <v>1166400</v>
      </c>
      <c r="D44" s="169"/>
      <c r="E44" s="169"/>
      <c r="F44" s="168">
        <v>1166400</v>
      </c>
      <c r="G44" s="169">
        <f t="shared" si="13"/>
        <v>1166309</v>
      </c>
      <c r="H44" s="168"/>
      <c r="I44" s="168"/>
      <c r="J44" s="168">
        <v>1166309</v>
      </c>
    </row>
    <row r="45" spans="1:10" s="170" customFormat="1" ht="12.75">
      <c r="A45" s="513"/>
      <c r="B45" s="248" t="s">
        <v>948</v>
      </c>
      <c r="C45" s="169">
        <f t="shared" si="12"/>
        <v>0</v>
      </c>
      <c r="D45" s="169"/>
      <c r="E45" s="169"/>
      <c r="F45" s="168"/>
      <c r="G45" s="169">
        <f t="shared" si="13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2"/>
        <v>0</v>
      </c>
      <c r="D46" s="228"/>
      <c r="E46" s="228"/>
      <c r="F46" s="168"/>
      <c r="G46" s="169">
        <f t="shared" si="13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2"/>
        <v>0</v>
      </c>
      <c r="D47" s="194"/>
      <c r="E47" s="194"/>
      <c r="F47" s="195"/>
      <c r="G47" s="195">
        <f>SUM(H47:J47)</f>
        <v>0</v>
      </c>
      <c r="H47" s="195"/>
      <c r="I47" s="195"/>
      <c r="J47" s="195"/>
    </row>
    <row r="48" spans="1:10" s="170" customFormat="1" ht="25.5">
      <c r="A48" s="327" t="s">
        <v>1036</v>
      </c>
      <c r="B48" s="238" t="s">
        <v>969</v>
      </c>
      <c r="C48" s="167">
        <f aca="true" t="shared" si="14" ref="C48:J48">SUM(C49:C50)</f>
        <v>519100</v>
      </c>
      <c r="D48" s="167">
        <f>SUM(D49:D50)</f>
        <v>0</v>
      </c>
      <c r="E48" s="167">
        <f t="shared" si="14"/>
        <v>0</v>
      </c>
      <c r="F48" s="167">
        <f>SUM(F49:F50)</f>
        <v>519100</v>
      </c>
      <c r="G48" s="167">
        <f>SUM(G49:G50)</f>
        <v>512660</v>
      </c>
      <c r="H48" s="167">
        <f t="shared" si="14"/>
        <v>0</v>
      </c>
      <c r="I48" s="167">
        <f t="shared" si="14"/>
        <v>0</v>
      </c>
      <c r="J48" s="167">
        <f t="shared" si="14"/>
        <v>512660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504100</v>
      </c>
      <c r="D49" s="180"/>
      <c r="E49" s="180"/>
      <c r="F49" s="181">
        <v>504100</v>
      </c>
      <c r="G49" s="181">
        <f>SUM(H49:J49)</f>
        <v>497765</v>
      </c>
      <c r="H49" s="181"/>
      <c r="I49" s="181"/>
      <c r="J49" s="181">
        <v>497765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15000</v>
      </c>
      <c r="D50" s="189"/>
      <c r="E50" s="189"/>
      <c r="F50" s="189">
        <v>15000</v>
      </c>
      <c r="G50" s="189">
        <f>SUM(H50:J50)</f>
        <v>14895</v>
      </c>
      <c r="H50" s="189"/>
      <c r="I50" s="189"/>
      <c r="J50" s="189">
        <v>14895</v>
      </c>
    </row>
    <row r="51" spans="1:10" s="170" customFormat="1" ht="25.5">
      <c r="A51" s="327">
        <v>4.4</v>
      </c>
      <c r="B51" s="238" t="s">
        <v>972</v>
      </c>
      <c r="C51" s="167">
        <f aca="true" t="shared" si="15" ref="C51:J51">SUM(C52:C53)</f>
        <v>0</v>
      </c>
      <c r="D51" s="167">
        <f>SUM(D52:D53)</f>
        <v>0</v>
      </c>
      <c r="E51" s="167">
        <f>SUM(E52:E53)</f>
        <v>0</v>
      </c>
      <c r="F51" s="167">
        <f t="shared" si="15"/>
        <v>0</v>
      </c>
      <c r="G51" s="167">
        <f t="shared" si="15"/>
        <v>0</v>
      </c>
      <c r="H51" s="167">
        <f t="shared" si="15"/>
        <v>0</v>
      </c>
      <c r="I51" s="167">
        <f t="shared" si="15"/>
        <v>0</v>
      </c>
      <c r="J51" s="167">
        <f t="shared" si="15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17306900</v>
      </c>
      <c r="D64" s="166">
        <f>D66+D70+D73+D90+D98+D120+D124</f>
        <v>0</v>
      </c>
      <c r="E64" s="166">
        <f aca="true" t="shared" si="16" ref="E64:J64">E66+E70+E73+E90+E98+E120+E124</f>
        <v>16468000</v>
      </c>
      <c r="F64" s="166">
        <f t="shared" si="16"/>
        <v>838900</v>
      </c>
      <c r="G64" s="166">
        <f>SUM(H64:J64)</f>
        <v>12544353.940000001</v>
      </c>
      <c r="H64" s="166">
        <f t="shared" si="16"/>
        <v>0</v>
      </c>
      <c r="I64" s="166">
        <f t="shared" si="16"/>
        <v>11707108.8</v>
      </c>
      <c r="J64" s="166">
        <f t="shared" si="16"/>
        <v>837245.14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4167900</v>
      </c>
      <c r="D66" s="224">
        <f aca="true" t="shared" si="17" ref="D66:J66">SUM(D67:D69)</f>
        <v>0</v>
      </c>
      <c r="E66" s="224">
        <f t="shared" si="17"/>
        <v>4167900</v>
      </c>
      <c r="F66" s="224">
        <f t="shared" si="17"/>
        <v>0</v>
      </c>
      <c r="G66" s="224">
        <f t="shared" si="17"/>
        <v>3003066.8</v>
      </c>
      <c r="H66" s="224">
        <f t="shared" si="17"/>
        <v>0</v>
      </c>
      <c r="I66" s="224">
        <f t="shared" si="17"/>
        <v>3003066.8</v>
      </c>
      <c r="J66" s="224">
        <f t="shared" si="17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8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18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6">
        <v>3</v>
      </c>
      <c r="B69" s="238" t="s">
        <v>1021</v>
      </c>
      <c r="C69" s="228">
        <f t="shared" si="18"/>
        <v>4167900</v>
      </c>
      <c r="D69" s="228"/>
      <c r="E69" s="228">
        <v>4167900</v>
      </c>
      <c r="F69" s="228"/>
      <c r="G69" s="228">
        <f>SUM(H69:J69)</f>
        <v>3003066.8</v>
      </c>
      <c r="H69" s="228"/>
      <c r="I69" s="228">
        <v>3003066.8</v>
      </c>
      <c r="J69" s="228"/>
    </row>
    <row r="70" spans="1:10" s="201" customFormat="1" ht="15" customHeight="1">
      <c r="A70" s="163"/>
      <c r="B70" s="332" t="s">
        <v>1047</v>
      </c>
      <c r="C70" s="224">
        <f t="shared" si="18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18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18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18"/>
        <v>597300</v>
      </c>
      <c r="D73" s="224">
        <f>D74+D79+D82+D85+D87</f>
        <v>0</v>
      </c>
      <c r="E73" s="224">
        <f>E74+E79+E82+E85+E87</f>
        <v>0</v>
      </c>
      <c r="F73" s="224">
        <f>F74+F79+F82+F85+F87</f>
        <v>597300</v>
      </c>
      <c r="G73" s="224">
        <f>H73+I73+J73</f>
        <v>596198.14</v>
      </c>
      <c r="H73" s="224">
        <f>H74+H79+H82+H85+H87</f>
        <v>0</v>
      </c>
      <c r="I73" s="224">
        <f>I74+I79+I82+I85+I87</f>
        <v>0</v>
      </c>
      <c r="J73" s="224">
        <f>J74+J79+J82+J85+J87</f>
        <v>596198.14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19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20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19"/>
        <v>0</v>
      </c>
      <c r="D75" s="228"/>
      <c r="E75" s="228"/>
      <c r="F75" s="228"/>
      <c r="G75" s="228">
        <f t="shared" si="20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19"/>
        <v>0</v>
      </c>
      <c r="D76" s="228"/>
      <c r="E76" s="228"/>
      <c r="F76" s="228"/>
      <c r="G76" s="228">
        <f t="shared" si="20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19"/>
        <v>0</v>
      </c>
      <c r="D77" s="228"/>
      <c r="E77" s="228"/>
      <c r="F77" s="228"/>
      <c r="G77" s="228">
        <f t="shared" si="20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19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0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19"/>
        <v>0</v>
      </c>
      <c r="D80" s="228"/>
      <c r="E80" s="228"/>
      <c r="F80" s="228"/>
      <c r="G80" s="228">
        <f t="shared" si="20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19"/>
        <v>0</v>
      </c>
      <c r="D81" s="228"/>
      <c r="E81" s="228"/>
      <c r="F81" s="228"/>
      <c r="G81" s="228">
        <f t="shared" si="20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19"/>
        <v>597300</v>
      </c>
      <c r="D82" s="228">
        <f>SUM(D83:D84)</f>
        <v>0</v>
      </c>
      <c r="E82" s="228">
        <f>SUM(E83:E84)</f>
        <v>0</v>
      </c>
      <c r="F82" s="228">
        <f>SUM(F83:F84)</f>
        <v>597300</v>
      </c>
      <c r="G82" s="228">
        <f t="shared" si="20"/>
        <v>596198.14</v>
      </c>
      <c r="H82" s="228">
        <f>SUM(H83:H84)</f>
        <v>0</v>
      </c>
      <c r="I82" s="228">
        <f>SUM(I83:I84)</f>
        <v>0</v>
      </c>
      <c r="J82" s="228">
        <f>SUM(J83:J84)</f>
        <v>596198.14</v>
      </c>
    </row>
    <row r="83" spans="1:10" s="229" customFormat="1" ht="15" customHeight="1">
      <c r="A83" s="227"/>
      <c r="B83" s="251" t="s">
        <v>997</v>
      </c>
      <c r="C83" s="228">
        <f t="shared" si="19"/>
        <v>100500</v>
      </c>
      <c r="D83" s="228"/>
      <c r="E83" s="228"/>
      <c r="F83" s="228">
        <f>94900+5600</f>
        <v>100500</v>
      </c>
      <c r="G83" s="228">
        <f t="shared" si="20"/>
        <v>100437.27</v>
      </c>
      <c r="H83" s="228"/>
      <c r="I83" s="228"/>
      <c r="J83" s="228">
        <f>94871+5566.27</f>
        <v>100437.27</v>
      </c>
    </row>
    <row r="84" spans="1:10" s="225" customFormat="1" ht="15" customHeight="1">
      <c r="A84" s="227"/>
      <c r="B84" s="251" t="s">
        <v>998</v>
      </c>
      <c r="C84" s="228">
        <f t="shared" si="19"/>
        <v>496800</v>
      </c>
      <c r="D84" s="228"/>
      <c r="E84" s="228"/>
      <c r="F84" s="228">
        <f>493600+3200</f>
        <v>496800</v>
      </c>
      <c r="G84" s="228">
        <f t="shared" si="20"/>
        <v>495760.87</v>
      </c>
      <c r="H84" s="228"/>
      <c r="I84" s="228"/>
      <c r="J84" s="228">
        <f>492560.87+3200</f>
        <v>495760.87</v>
      </c>
    </row>
    <row r="85" spans="1:10" s="225" customFormat="1" ht="15" customHeight="1">
      <c r="A85" s="227">
        <v>4</v>
      </c>
      <c r="B85" s="252" t="s">
        <v>975</v>
      </c>
      <c r="C85" s="228">
        <f t="shared" si="19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0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19"/>
        <v>0</v>
      </c>
      <c r="D86" s="228"/>
      <c r="E86" s="228"/>
      <c r="F86" s="228"/>
      <c r="G86" s="228">
        <f t="shared" si="20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19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0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19"/>
        <v>0</v>
      </c>
      <c r="D88" s="228"/>
      <c r="E88" s="228"/>
      <c r="F88" s="228"/>
      <c r="G88" s="228">
        <f t="shared" si="20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19"/>
        <v>0</v>
      </c>
      <c r="D89" s="228"/>
      <c r="E89" s="228"/>
      <c r="F89" s="228"/>
      <c r="G89" s="228">
        <f t="shared" si="20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19"/>
        <v>11026700</v>
      </c>
      <c r="D90" s="323">
        <f>SUM(D91:D96)</f>
        <v>0</v>
      </c>
      <c r="E90" s="323">
        <f>SUM(E91:E96)</f>
        <v>10964000</v>
      </c>
      <c r="F90" s="323">
        <f>SUM(F91:F96)</f>
        <v>62700</v>
      </c>
      <c r="G90" s="323">
        <f t="shared" si="20"/>
        <v>8766669</v>
      </c>
      <c r="H90" s="323">
        <f>SUM(H91:H96)</f>
        <v>0</v>
      </c>
      <c r="I90" s="323">
        <f>SUM(I91:I96)</f>
        <v>8704042</v>
      </c>
      <c r="J90" s="323">
        <f>SUM(J91:J96)</f>
        <v>62627</v>
      </c>
    </row>
    <row r="91" spans="1:10" s="322" customFormat="1" ht="15" customHeight="1">
      <c r="A91" s="192">
        <v>1</v>
      </c>
      <c r="B91" s="193" t="s">
        <v>945</v>
      </c>
      <c r="C91" s="194">
        <f t="shared" si="19"/>
        <v>0</v>
      </c>
      <c r="D91" s="194"/>
      <c r="E91" s="194"/>
      <c r="F91" s="194"/>
      <c r="G91" s="194">
        <f t="shared" si="20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19"/>
        <v>11026700</v>
      </c>
      <c r="D92" s="194"/>
      <c r="E92" s="194">
        <v>10964000</v>
      </c>
      <c r="F92" s="194">
        <v>62700</v>
      </c>
      <c r="G92" s="194">
        <f t="shared" si="20"/>
        <v>8766669</v>
      </c>
      <c r="H92" s="194"/>
      <c r="I92" s="194">
        <v>8704042</v>
      </c>
      <c r="J92" s="194">
        <v>62627</v>
      </c>
    </row>
    <row r="93" spans="1:10" s="322" customFormat="1" ht="15" customHeight="1">
      <c r="A93" s="192">
        <v>3</v>
      </c>
      <c r="B93" s="193" t="s">
        <v>975</v>
      </c>
      <c r="C93" s="194">
        <f t="shared" si="19"/>
        <v>0</v>
      </c>
      <c r="D93" s="194"/>
      <c r="E93" s="194"/>
      <c r="F93" s="194"/>
      <c r="G93" s="194">
        <f t="shared" si="20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19"/>
        <v>0</v>
      </c>
      <c r="D94" s="194"/>
      <c r="E94" s="194"/>
      <c r="F94" s="194"/>
      <c r="G94" s="194">
        <f t="shared" si="20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19"/>
        <v>0</v>
      </c>
      <c r="D95" s="194"/>
      <c r="E95" s="194"/>
      <c r="F95" s="194"/>
      <c r="G95" s="194">
        <f t="shared" si="20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19"/>
        <v>0</v>
      </c>
      <c r="D96" s="194"/>
      <c r="E96" s="194"/>
      <c r="F96" s="194"/>
      <c r="G96" s="194">
        <f t="shared" si="20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1374100</v>
      </c>
      <c r="D98" s="224">
        <f>D99+D102+D105+D108+D111+D114+D117</f>
        <v>0</v>
      </c>
      <c r="E98" s="224">
        <f>E99+E102+E105+E108+E111+E114+E117</f>
        <v>1336100</v>
      </c>
      <c r="F98" s="224">
        <f>F99+F102+F105+F108+F111+F114+F117</f>
        <v>38000</v>
      </c>
      <c r="G98" s="224">
        <f>H98+I98+J98</f>
        <v>37970</v>
      </c>
      <c r="H98" s="224">
        <f>H99+H102+H105+H108+H111+H114+H117</f>
        <v>0</v>
      </c>
      <c r="I98" s="224">
        <f>I99+I102+I105+I108+I111+I114+I117</f>
        <v>0</v>
      </c>
      <c r="J98" s="224">
        <f>J99+J102+J105+J108+J111+J114+J117</f>
        <v>37970</v>
      </c>
    </row>
    <row r="99" spans="1:10" s="322" customFormat="1" ht="15" customHeight="1">
      <c r="A99" s="227">
        <v>1</v>
      </c>
      <c r="B99" s="343" t="s">
        <v>944</v>
      </c>
      <c r="C99" s="228">
        <f t="shared" si="19"/>
        <v>0</v>
      </c>
      <c r="D99" s="228">
        <f>SUM(D100:D101)</f>
        <v>0</v>
      </c>
      <c r="E99" s="228">
        <f aca="true" t="shared" si="21" ref="E99:J99">SUM(E100:E101)</f>
        <v>0</v>
      </c>
      <c r="F99" s="228">
        <f t="shared" si="21"/>
        <v>0</v>
      </c>
      <c r="G99" s="228">
        <f t="shared" si="20"/>
        <v>0</v>
      </c>
      <c r="H99" s="228">
        <f t="shared" si="21"/>
        <v>0</v>
      </c>
      <c r="I99" s="228">
        <f t="shared" si="21"/>
        <v>0</v>
      </c>
      <c r="J99" s="228">
        <f t="shared" si="21"/>
        <v>0</v>
      </c>
    </row>
    <row r="100" spans="1:10" s="322" customFormat="1" ht="15" customHeight="1">
      <c r="A100" s="227"/>
      <c r="B100" s="251" t="s">
        <v>1057</v>
      </c>
      <c r="C100" s="228">
        <f t="shared" si="19"/>
        <v>0</v>
      </c>
      <c r="D100" s="228"/>
      <c r="E100" s="228"/>
      <c r="F100" s="228"/>
      <c r="G100" s="228">
        <f t="shared" si="20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19"/>
        <v>0</v>
      </c>
      <c r="D101" s="194"/>
      <c r="E101" s="194"/>
      <c r="F101" s="194"/>
      <c r="G101" s="194">
        <f t="shared" si="20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19"/>
        <v>0</v>
      </c>
      <c r="D102" s="228">
        <f>SUM(D103:D104)</f>
        <v>0</v>
      </c>
      <c r="E102" s="228">
        <f aca="true" t="shared" si="22" ref="E102:J102">SUM(E103:E104)</f>
        <v>0</v>
      </c>
      <c r="F102" s="228">
        <f t="shared" si="22"/>
        <v>0</v>
      </c>
      <c r="G102" s="228">
        <f t="shared" si="20"/>
        <v>0</v>
      </c>
      <c r="H102" s="228">
        <f t="shared" si="22"/>
        <v>0</v>
      </c>
      <c r="I102" s="228">
        <f t="shared" si="22"/>
        <v>0</v>
      </c>
      <c r="J102" s="228">
        <f t="shared" si="22"/>
        <v>0</v>
      </c>
    </row>
    <row r="103" spans="1:10" s="322" customFormat="1" ht="15" customHeight="1">
      <c r="A103" s="227"/>
      <c r="B103" s="251" t="s">
        <v>1057</v>
      </c>
      <c r="C103" s="228">
        <f t="shared" si="19"/>
        <v>0</v>
      </c>
      <c r="D103" s="228"/>
      <c r="E103" s="228"/>
      <c r="F103" s="228"/>
      <c r="G103" s="228">
        <f t="shared" si="20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19"/>
        <v>0</v>
      </c>
      <c r="D104" s="194"/>
      <c r="E104" s="194"/>
      <c r="F104" s="194"/>
      <c r="G104" s="194">
        <f t="shared" si="20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19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0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19"/>
        <v>0</v>
      </c>
      <c r="D106" s="228"/>
      <c r="E106" s="228"/>
      <c r="F106" s="228"/>
      <c r="G106" s="228">
        <f t="shared" si="20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19"/>
        <v>0</v>
      </c>
      <c r="D107" s="194"/>
      <c r="E107" s="194"/>
      <c r="F107" s="194"/>
      <c r="G107" s="194">
        <f t="shared" si="20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19"/>
        <v>0</v>
      </c>
      <c r="D108" s="228">
        <f>SUM(D109:D110)</f>
        <v>0</v>
      </c>
      <c r="E108" s="228">
        <f aca="true" t="shared" si="23" ref="E108:J108">SUM(E109:E110)</f>
        <v>0</v>
      </c>
      <c r="F108" s="228">
        <f t="shared" si="23"/>
        <v>0</v>
      </c>
      <c r="G108" s="228">
        <f t="shared" si="20"/>
        <v>0</v>
      </c>
      <c r="H108" s="228">
        <f t="shared" si="23"/>
        <v>0</v>
      </c>
      <c r="I108" s="228">
        <f t="shared" si="23"/>
        <v>0</v>
      </c>
      <c r="J108" s="228">
        <f t="shared" si="23"/>
        <v>0</v>
      </c>
    </row>
    <row r="109" spans="1:10" s="322" customFormat="1" ht="15" customHeight="1">
      <c r="A109" s="227"/>
      <c r="B109" s="251" t="s">
        <v>1057</v>
      </c>
      <c r="C109" s="228">
        <f t="shared" si="19"/>
        <v>0</v>
      </c>
      <c r="D109" s="228"/>
      <c r="E109" s="228"/>
      <c r="F109" s="228"/>
      <c r="G109" s="228">
        <f t="shared" si="20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19"/>
        <v>0</v>
      </c>
      <c r="D110" s="194"/>
      <c r="E110" s="194"/>
      <c r="F110" s="194"/>
      <c r="G110" s="194">
        <f t="shared" si="20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19"/>
        <v>1374100</v>
      </c>
      <c r="D111" s="228">
        <f>SUM(D112:D113)</f>
        <v>0</v>
      </c>
      <c r="E111" s="228">
        <f aca="true" t="shared" si="24" ref="E111:J111">SUM(E112:E113)</f>
        <v>1336100</v>
      </c>
      <c r="F111" s="228">
        <f t="shared" si="24"/>
        <v>38000</v>
      </c>
      <c r="G111" s="228">
        <f t="shared" si="20"/>
        <v>37970</v>
      </c>
      <c r="H111" s="228">
        <f t="shared" si="24"/>
        <v>0</v>
      </c>
      <c r="I111" s="228">
        <f t="shared" si="24"/>
        <v>0</v>
      </c>
      <c r="J111" s="228">
        <f t="shared" si="24"/>
        <v>37970</v>
      </c>
    </row>
    <row r="112" spans="1:10" s="322" customFormat="1" ht="15" customHeight="1">
      <c r="A112" s="227"/>
      <c r="B112" s="251" t="s">
        <v>1057</v>
      </c>
      <c r="C112" s="228">
        <f t="shared" si="19"/>
        <v>798500</v>
      </c>
      <c r="D112" s="228"/>
      <c r="E112" s="228">
        <v>760500</v>
      </c>
      <c r="F112" s="228">
        <v>38000</v>
      </c>
      <c r="G112" s="228">
        <f t="shared" si="20"/>
        <v>37970</v>
      </c>
      <c r="H112" s="228"/>
      <c r="I112" s="228"/>
      <c r="J112" s="228">
        <v>37970</v>
      </c>
    </row>
    <row r="113" spans="1:10" s="322" customFormat="1" ht="15" customHeight="1">
      <c r="A113" s="227"/>
      <c r="B113" s="344" t="s">
        <v>1058</v>
      </c>
      <c r="C113" s="194">
        <f t="shared" si="19"/>
        <v>575600</v>
      </c>
      <c r="D113" s="194"/>
      <c r="E113" s="194">
        <v>575600</v>
      </c>
      <c r="F113" s="194"/>
      <c r="G113" s="194">
        <f t="shared" si="20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19"/>
        <v>0</v>
      </c>
      <c r="D114" s="228">
        <f>SUM(D115:D116)</f>
        <v>0</v>
      </c>
      <c r="E114" s="228">
        <f aca="true" t="shared" si="25" ref="E114:J114">SUM(E115:E116)</f>
        <v>0</v>
      </c>
      <c r="F114" s="228">
        <f t="shared" si="25"/>
        <v>0</v>
      </c>
      <c r="G114" s="228">
        <f t="shared" si="20"/>
        <v>0</v>
      </c>
      <c r="H114" s="228">
        <f t="shared" si="25"/>
        <v>0</v>
      </c>
      <c r="I114" s="228">
        <f t="shared" si="25"/>
        <v>0</v>
      </c>
      <c r="J114" s="228">
        <f t="shared" si="25"/>
        <v>0</v>
      </c>
    </row>
    <row r="115" spans="1:10" s="322" customFormat="1" ht="15" customHeight="1">
      <c r="A115" s="227"/>
      <c r="B115" s="251" t="s">
        <v>1057</v>
      </c>
      <c r="C115" s="228">
        <f t="shared" si="19"/>
        <v>0</v>
      </c>
      <c r="D115" s="228"/>
      <c r="E115" s="228"/>
      <c r="F115" s="228"/>
      <c r="G115" s="228">
        <f t="shared" si="20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19"/>
        <v>0</v>
      </c>
      <c r="D116" s="194"/>
      <c r="E116" s="194"/>
      <c r="F116" s="194"/>
      <c r="G116" s="194">
        <f t="shared" si="20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19"/>
        <v>0</v>
      </c>
      <c r="D117" s="228">
        <f>SUM(D118:D119)</f>
        <v>0</v>
      </c>
      <c r="E117" s="228">
        <f aca="true" t="shared" si="26" ref="E117:J117">SUM(E118:E119)</f>
        <v>0</v>
      </c>
      <c r="F117" s="228">
        <f t="shared" si="26"/>
        <v>0</v>
      </c>
      <c r="G117" s="228">
        <f t="shared" si="20"/>
        <v>0</v>
      </c>
      <c r="H117" s="228">
        <f t="shared" si="26"/>
        <v>0</v>
      </c>
      <c r="I117" s="228">
        <f t="shared" si="26"/>
        <v>0</v>
      </c>
      <c r="J117" s="228">
        <f t="shared" si="26"/>
        <v>0</v>
      </c>
    </row>
    <row r="118" spans="1:10" s="322" customFormat="1" ht="15" customHeight="1">
      <c r="A118" s="227"/>
      <c r="B118" s="251" t="s">
        <v>1057</v>
      </c>
      <c r="C118" s="228">
        <f t="shared" si="19"/>
        <v>0</v>
      </c>
      <c r="D118" s="228"/>
      <c r="E118" s="228"/>
      <c r="F118" s="228"/>
      <c r="G118" s="228">
        <f t="shared" si="20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19"/>
        <v>0</v>
      </c>
      <c r="D119" s="194"/>
      <c r="E119" s="194"/>
      <c r="F119" s="194"/>
      <c r="G119" s="194">
        <f t="shared" si="20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19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0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19"/>
        <v>0</v>
      </c>
      <c r="D121" s="228"/>
      <c r="E121" s="228"/>
      <c r="F121" s="228"/>
      <c r="G121" s="228">
        <f t="shared" si="20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19"/>
        <v>0</v>
      </c>
      <c r="D122" s="228"/>
      <c r="E122" s="228"/>
      <c r="F122" s="228"/>
      <c r="G122" s="228">
        <f t="shared" si="20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19"/>
        <v>140900</v>
      </c>
      <c r="D124" s="224">
        <f>SUM(D125:D130)</f>
        <v>0</v>
      </c>
      <c r="E124" s="224">
        <f>SUM(E125:E130)</f>
        <v>0</v>
      </c>
      <c r="F124" s="224">
        <f>SUM(F125:F130)</f>
        <v>140900</v>
      </c>
      <c r="G124" s="224">
        <f t="shared" si="20"/>
        <v>140450</v>
      </c>
      <c r="H124" s="224">
        <f>SUM(H125:H130)</f>
        <v>0</v>
      </c>
      <c r="I124" s="224">
        <f>SUM(I125:I130)</f>
        <v>0</v>
      </c>
      <c r="J124" s="224">
        <f>SUM(J125:J130)</f>
        <v>140450</v>
      </c>
    </row>
    <row r="125" spans="1:10" s="322" customFormat="1" ht="15" customHeight="1">
      <c r="A125" s="227">
        <v>1</v>
      </c>
      <c r="B125" s="334" t="s">
        <v>944</v>
      </c>
      <c r="C125" s="228">
        <f t="shared" si="19"/>
        <v>0</v>
      </c>
      <c r="D125" s="228"/>
      <c r="E125" s="228"/>
      <c r="F125" s="228"/>
      <c r="G125" s="228">
        <f t="shared" si="20"/>
        <v>0</v>
      </c>
      <c r="H125" s="228"/>
      <c r="I125" s="228"/>
      <c r="J125" s="228"/>
    </row>
    <row r="126" spans="1:10" s="234" customFormat="1" ht="15" customHeight="1">
      <c r="A126" s="227">
        <v>2</v>
      </c>
      <c r="B126" s="334" t="s">
        <v>946</v>
      </c>
      <c r="C126" s="228">
        <f t="shared" si="19"/>
        <v>0</v>
      </c>
      <c r="D126" s="224"/>
      <c r="E126" s="224"/>
      <c r="F126" s="224"/>
      <c r="G126" s="228">
        <f t="shared" si="20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19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19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19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19"/>
        <v>140900</v>
      </c>
      <c r="D130" s="224"/>
      <c r="E130" s="224"/>
      <c r="F130" s="228">
        <v>140900</v>
      </c>
      <c r="G130" s="228">
        <f>H130+I130+J130</f>
        <v>140450</v>
      </c>
      <c r="H130" s="224"/>
      <c r="I130" s="224"/>
      <c r="J130" s="228">
        <v>140450</v>
      </c>
    </row>
    <row r="131" spans="1:10" s="234" customFormat="1" ht="12.75">
      <c r="A131" s="164"/>
      <c r="B131" s="164" t="s">
        <v>973</v>
      </c>
      <c r="C131" s="224">
        <f>SUM(D131:F131)</f>
        <v>25446400</v>
      </c>
      <c r="D131" s="224">
        <f>D11+D64</f>
        <v>0</v>
      </c>
      <c r="E131" s="224">
        <f aca="true" t="shared" si="27" ref="E131:J131">E11+E64</f>
        <v>16589300</v>
      </c>
      <c r="F131" s="224">
        <f t="shared" si="27"/>
        <v>8857100</v>
      </c>
      <c r="G131" s="224">
        <f>SUM(H131:J131)</f>
        <v>20639031.770000003</v>
      </c>
      <c r="H131" s="224">
        <f t="shared" si="27"/>
        <v>0</v>
      </c>
      <c r="I131" s="224">
        <f t="shared" si="27"/>
        <v>11828316.8</v>
      </c>
      <c r="J131" s="224">
        <f t="shared" si="27"/>
        <v>8810714.97</v>
      </c>
    </row>
    <row r="132" spans="6:10" ht="12.75">
      <c r="F132" s="174">
        <f>8857100-F131</f>
        <v>0</v>
      </c>
      <c r="J132" s="342">
        <f>8810714.97-J131</f>
        <v>0</v>
      </c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34">
      <selection activeCell="G41" sqref="G40:G4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1.875" style="0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1052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5114600</v>
      </c>
      <c r="D11" s="233">
        <f aca="true" t="shared" si="0" ref="D11:J11">D12+D24+D30+D39+D54</f>
        <v>0</v>
      </c>
      <c r="E11" s="233">
        <f t="shared" si="0"/>
        <v>0</v>
      </c>
      <c r="F11" s="233">
        <f t="shared" si="0"/>
        <v>5114600</v>
      </c>
      <c r="G11" s="233">
        <f t="shared" si="0"/>
        <v>5109690.88</v>
      </c>
      <c r="H11" s="233">
        <f t="shared" si="0"/>
        <v>0</v>
      </c>
      <c r="I11" s="233">
        <f t="shared" si="0"/>
        <v>0</v>
      </c>
      <c r="J11" s="233">
        <f t="shared" si="0"/>
        <v>5109690.88</v>
      </c>
    </row>
    <row r="12" spans="1:10" s="158" customFormat="1" ht="65.25" customHeight="1">
      <c r="A12" s="163" t="s">
        <v>922</v>
      </c>
      <c r="B12" s="164" t="s">
        <v>923</v>
      </c>
      <c r="C12" s="165">
        <f aca="true" t="shared" si="1" ref="C12:J12">C13+C16+C17+C20+C21</f>
        <v>3023500</v>
      </c>
      <c r="D12" s="165">
        <f t="shared" si="1"/>
        <v>0</v>
      </c>
      <c r="E12" s="165">
        <f t="shared" si="1"/>
        <v>0</v>
      </c>
      <c r="F12" s="165">
        <f t="shared" si="1"/>
        <v>3023500</v>
      </c>
      <c r="G12" s="165">
        <f t="shared" si="1"/>
        <v>3023344.37</v>
      </c>
      <c r="H12" s="165">
        <f t="shared" si="1"/>
        <v>0</v>
      </c>
      <c r="I12" s="165">
        <f t="shared" si="1"/>
        <v>0</v>
      </c>
      <c r="J12" s="165">
        <f t="shared" si="1"/>
        <v>3023344.37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3023500</v>
      </c>
      <c r="D13" s="167">
        <f aca="true" t="shared" si="2" ref="D13:J13">SUM(D14:D15)</f>
        <v>0</v>
      </c>
      <c r="E13" s="167">
        <f t="shared" si="2"/>
        <v>0</v>
      </c>
      <c r="F13" s="167">
        <f t="shared" si="2"/>
        <v>3023500</v>
      </c>
      <c r="G13" s="167">
        <f t="shared" si="2"/>
        <v>3023344.37</v>
      </c>
      <c r="H13" s="167">
        <f t="shared" si="2"/>
        <v>0</v>
      </c>
      <c r="I13" s="167">
        <f t="shared" si="2"/>
        <v>0</v>
      </c>
      <c r="J13" s="167">
        <f t="shared" si="2"/>
        <v>3023344.37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3023500</v>
      </c>
      <c r="D14" s="167"/>
      <c r="E14" s="167"/>
      <c r="F14" s="168">
        <f>3027500-4000</f>
        <v>3023500</v>
      </c>
      <c r="G14" s="167">
        <f>SUM(H14:J14)</f>
        <v>3023344.37</v>
      </c>
      <c r="H14" s="167"/>
      <c r="I14" s="167"/>
      <c r="J14" s="409">
        <f>3027335.88-3991.51</f>
        <v>3023344.37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5"/>
      <c r="E15" s="195"/>
      <c r="F15" s="195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0</v>
      </c>
      <c r="D17" s="167">
        <f t="shared" si="3"/>
        <v>0</v>
      </c>
      <c r="E17" s="167">
        <f t="shared" si="3"/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110900</v>
      </c>
      <c r="D24" s="165">
        <f>D25+D26+D28</f>
        <v>0</v>
      </c>
      <c r="E24" s="165">
        <f t="shared" si="5"/>
        <v>0</v>
      </c>
      <c r="F24" s="165">
        <f t="shared" si="5"/>
        <v>110900</v>
      </c>
      <c r="G24" s="165">
        <f t="shared" si="5"/>
        <v>110847.51</v>
      </c>
      <c r="H24" s="165">
        <f t="shared" si="5"/>
        <v>0</v>
      </c>
      <c r="I24" s="165">
        <f t="shared" si="5"/>
        <v>0</v>
      </c>
      <c r="J24" s="165">
        <f t="shared" si="5"/>
        <v>110847.51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0">SUM(D25:F25)</f>
        <v>0</v>
      </c>
      <c r="D25" s="169"/>
      <c r="E25" s="169"/>
      <c r="F25" s="167"/>
      <c r="G25" s="169">
        <f aca="true" t="shared" si="7" ref="G25:G31"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 t="shared" si="6"/>
        <v>110900</v>
      </c>
      <c r="D26" s="169">
        <f>D27</f>
        <v>0</v>
      </c>
      <c r="E26" s="169">
        <f>E27</f>
        <v>0</v>
      </c>
      <c r="F26" s="228">
        <v>110900</v>
      </c>
      <c r="G26" s="169">
        <f t="shared" si="7"/>
        <v>110847.51</v>
      </c>
      <c r="H26" s="169">
        <f>H27</f>
        <v>0</v>
      </c>
      <c r="I26" s="169">
        <f>I27</f>
        <v>0</v>
      </c>
      <c r="J26" s="228">
        <f>106856+3991.51</f>
        <v>110847.51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106900</v>
      </c>
      <c r="D27" s="191"/>
      <c r="E27" s="191"/>
      <c r="F27" s="189">
        <v>106900</v>
      </c>
      <c r="G27" s="191">
        <f t="shared" si="7"/>
        <v>106856</v>
      </c>
      <c r="H27" s="191"/>
      <c r="I27" s="191"/>
      <c r="J27" s="191">
        <v>106856</v>
      </c>
    </row>
    <row r="28" spans="1:10" s="170" customFormat="1" ht="38.25">
      <c r="A28" s="327" t="s">
        <v>935</v>
      </c>
      <c r="B28" s="240" t="s">
        <v>936</v>
      </c>
      <c r="C28" s="169">
        <f t="shared" si="6"/>
        <v>0</v>
      </c>
      <c r="D28" s="169">
        <f>D29</f>
        <v>0</v>
      </c>
      <c r="E28" s="169">
        <f aca="true" t="shared" si="8" ref="E28:J28">E29</f>
        <v>0</v>
      </c>
      <c r="F28" s="169">
        <f t="shared" si="8"/>
        <v>0</v>
      </c>
      <c r="G28" s="169">
        <f t="shared" si="7"/>
        <v>0</v>
      </c>
      <c r="H28" s="169">
        <f t="shared" si="8"/>
        <v>0</v>
      </c>
      <c r="I28" s="169">
        <f t="shared" si="8"/>
        <v>0</v>
      </c>
      <c r="J28" s="169">
        <f t="shared" si="8"/>
        <v>0</v>
      </c>
    </row>
    <row r="29" spans="1:10" s="158" customFormat="1" ht="15">
      <c r="A29" s="327" t="s">
        <v>1025</v>
      </c>
      <c r="B29" s="240" t="s">
        <v>937</v>
      </c>
      <c r="C29" s="169">
        <f t="shared" si="6"/>
        <v>0</v>
      </c>
      <c r="D29" s="169"/>
      <c r="E29" s="169"/>
      <c r="F29" s="169"/>
      <c r="G29" s="169">
        <f t="shared" si="7"/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 t="shared" si="6"/>
        <v>195800</v>
      </c>
      <c r="D30" s="165">
        <f>D31+D34+D35+D36+D37+D38</f>
        <v>0</v>
      </c>
      <c r="E30" s="165">
        <f aca="true" t="shared" si="9" ref="E30:J30">E31+E34+E35+E36+E37+E38</f>
        <v>0</v>
      </c>
      <c r="F30" s="165">
        <f t="shared" si="9"/>
        <v>195800</v>
      </c>
      <c r="G30" s="340">
        <f>SUM(H30:J30)</f>
        <v>191154</v>
      </c>
      <c r="H30" s="165">
        <f t="shared" si="9"/>
        <v>0</v>
      </c>
      <c r="I30" s="165">
        <f t="shared" si="9"/>
        <v>0</v>
      </c>
      <c r="J30" s="165">
        <f t="shared" si="9"/>
        <v>191154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10" ref="C31:C38">SUM(D31:F31)</f>
        <v>138600</v>
      </c>
      <c r="D31" s="180">
        <f>SUM(D32:D33)</f>
        <v>0</v>
      </c>
      <c r="E31" s="180">
        <f>SUM(E32:E33)</f>
        <v>0</v>
      </c>
      <c r="F31" s="180">
        <f>SUM(F32:F33)</f>
        <v>138600</v>
      </c>
      <c r="G31" s="180">
        <f t="shared" si="7"/>
        <v>133954</v>
      </c>
      <c r="H31" s="180">
        <f>SUM(H32:H33)</f>
        <v>0</v>
      </c>
      <c r="I31" s="180">
        <f>SUM(I32:I33)</f>
        <v>0</v>
      </c>
      <c r="J31" s="180">
        <f>SUM(J32:J33)</f>
        <v>133954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10"/>
        <v>87400</v>
      </c>
      <c r="D32" s="182"/>
      <c r="E32" s="182"/>
      <c r="F32" s="180">
        <v>87400</v>
      </c>
      <c r="G32" s="182">
        <f aca="true" t="shared" si="11" ref="G32:G38">SUM(H32:J32)</f>
        <v>82768</v>
      </c>
      <c r="H32" s="182"/>
      <c r="I32" s="182"/>
      <c r="J32" s="182">
        <v>82768</v>
      </c>
    </row>
    <row r="33" spans="1:10" s="170" customFormat="1" ht="12.75">
      <c r="A33" s="179" t="s">
        <v>1028</v>
      </c>
      <c r="B33" s="241" t="s">
        <v>941</v>
      </c>
      <c r="C33" s="169">
        <f t="shared" si="10"/>
        <v>51200</v>
      </c>
      <c r="D33" s="169"/>
      <c r="E33" s="169"/>
      <c r="F33" s="167">
        <v>51200</v>
      </c>
      <c r="G33" s="169">
        <f t="shared" si="11"/>
        <v>51186</v>
      </c>
      <c r="H33" s="169"/>
      <c r="I33" s="169"/>
      <c r="J33" s="169">
        <v>51186</v>
      </c>
    </row>
    <row r="34" spans="1:10" s="170" customFormat="1" ht="12.75">
      <c r="A34" s="327" t="s">
        <v>1029</v>
      </c>
      <c r="B34" s="240" t="s">
        <v>964</v>
      </c>
      <c r="C34" s="169">
        <f t="shared" si="10"/>
        <v>57200</v>
      </c>
      <c r="D34" s="169"/>
      <c r="E34" s="169"/>
      <c r="F34" s="167">
        <v>57200</v>
      </c>
      <c r="G34" s="169">
        <f t="shared" si="11"/>
        <v>57200</v>
      </c>
      <c r="H34" s="169"/>
      <c r="I34" s="169"/>
      <c r="J34" s="169">
        <v>57200</v>
      </c>
    </row>
    <row r="35" spans="1:10" s="170" customFormat="1" ht="25.5">
      <c r="A35" s="327" t="s">
        <v>1030</v>
      </c>
      <c r="B35" s="240" t="s">
        <v>965</v>
      </c>
      <c r="C35" s="169">
        <f t="shared" si="10"/>
        <v>0</v>
      </c>
      <c r="D35" s="169"/>
      <c r="E35" s="169"/>
      <c r="F35" s="167"/>
      <c r="G35" s="169">
        <f t="shared" si="11"/>
        <v>0</v>
      </c>
      <c r="H35" s="169"/>
      <c r="I35" s="169"/>
      <c r="J35" s="169"/>
    </row>
    <row r="36" spans="1:10" s="170" customFormat="1" ht="25.5">
      <c r="A36" s="327" t="s">
        <v>1031</v>
      </c>
      <c r="B36" s="240" t="s">
        <v>966</v>
      </c>
      <c r="C36" s="169">
        <f t="shared" si="10"/>
        <v>0</v>
      </c>
      <c r="D36" s="169"/>
      <c r="E36" s="169"/>
      <c r="F36" s="167"/>
      <c r="G36" s="169">
        <f t="shared" si="11"/>
        <v>0</v>
      </c>
      <c r="H36" s="169"/>
      <c r="I36" s="169"/>
      <c r="J36" s="169"/>
    </row>
    <row r="37" spans="1:10" s="170" customFormat="1" ht="38.25">
      <c r="A37" s="327" t="s">
        <v>1032</v>
      </c>
      <c r="B37" s="240" t="s">
        <v>967</v>
      </c>
      <c r="C37" s="169">
        <f t="shared" si="10"/>
        <v>0</v>
      </c>
      <c r="D37" s="169"/>
      <c r="E37" s="169"/>
      <c r="F37" s="167"/>
      <c r="G37" s="169">
        <f t="shared" si="11"/>
        <v>0</v>
      </c>
      <c r="H37" s="169"/>
      <c r="I37" s="169"/>
      <c r="J37" s="169"/>
    </row>
    <row r="38" spans="1:10" s="158" customFormat="1" ht="25.5">
      <c r="A38" s="327" t="s">
        <v>1033</v>
      </c>
      <c r="B38" s="240" t="s">
        <v>1003</v>
      </c>
      <c r="C38" s="169">
        <f t="shared" si="10"/>
        <v>0</v>
      </c>
      <c r="D38" s="169"/>
      <c r="E38" s="169"/>
      <c r="F38" s="169"/>
      <c r="G38" s="169">
        <f t="shared" si="11"/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SUM(D39:F39)</f>
        <v>1784400</v>
      </c>
      <c r="D39" s="166">
        <f>D40+D47+D48+D51</f>
        <v>0</v>
      </c>
      <c r="E39" s="166">
        <f>E40+E47+E48+E51</f>
        <v>0</v>
      </c>
      <c r="F39" s="166">
        <f>F40+F47+F48+F51</f>
        <v>1784400</v>
      </c>
      <c r="G39" s="165">
        <f>SUM(H39:J39)</f>
        <v>1784345</v>
      </c>
      <c r="H39" s="166">
        <f>H40+H47+H48+H51</f>
        <v>0</v>
      </c>
      <c r="I39" s="166">
        <f>I40+I47+I48+I51</f>
        <v>0</v>
      </c>
      <c r="J39" s="166">
        <f>J40+J47+J48+J51</f>
        <v>1784345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1667500</v>
      </c>
      <c r="D40" s="168">
        <f>SUM(D41:D46)</f>
        <v>0</v>
      </c>
      <c r="E40" s="168">
        <f>SUM(E41:E46)</f>
        <v>0</v>
      </c>
      <c r="F40" s="168">
        <f>SUM(F41:F46)</f>
        <v>1667500</v>
      </c>
      <c r="G40" s="168">
        <f>SUM(H40:J40)</f>
        <v>1667445</v>
      </c>
      <c r="H40" s="168">
        <f>SUM(H41:H46)</f>
        <v>0</v>
      </c>
      <c r="I40" s="168">
        <f>SUM(I41:I46)</f>
        <v>0</v>
      </c>
      <c r="J40" s="168">
        <f>SUM(J41:J46)</f>
        <v>1667445</v>
      </c>
    </row>
    <row r="41" spans="1:10" s="170" customFormat="1" ht="12.75">
      <c r="A41" s="513"/>
      <c r="B41" s="248" t="s">
        <v>944</v>
      </c>
      <c r="C41" s="169">
        <f aca="true" t="shared" si="12" ref="C41:C47">SUM(D41:F41)</f>
        <v>0</v>
      </c>
      <c r="D41" s="169"/>
      <c r="E41" s="169"/>
      <c r="F41" s="168"/>
      <c r="G41" s="168">
        <f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2"/>
        <v>0</v>
      </c>
      <c r="D42" s="169"/>
      <c r="E42" s="169"/>
      <c r="F42" s="168"/>
      <c r="G42" s="168">
        <f aca="true" t="shared" si="13" ref="G42:G47">SUM(H42:J42)</f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2"/>
        <v>0</v>
      </c>
      <c r="D43" s="169"/>
      <c r="E43" s="169"/>
      <c r="F43" s="168"/>
      <c r="G43" s="168">
        <f t="shared" si="13"/>
        <v>0</v>
      </c>
      <c r="H43" s="168"/>
      <c r="I43" s="168"/>
      <c r="J43" s="168"/>
    </row>
    <row r="44" spans="1:10" s="170" customFormat="1" ht="12.75">
      <c r="A44" s="513"/>
      <c r="B44" s="248" t="s">
        <v>947</v>
      </c>
      <c r="C44" s="169">
        <f t="shared" si="12"/>
        <v>0</v>
      </c>
      <c r="D44" s="169"/>
      <c r="E44" s="169"/>
      <c r="F44" s="168"/>
      <c r="G44" s="168">
        <f t="shared" si="13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2"/>
        <v>0</v>
      </c>
      <c r="D45" s="169"/>
      <c r="E45" s="169"/>
      <c r="F45" s="168"/>
      <c r="G45" s="168">
        <f t="shared" si="13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2"/>
        <v>1667500</v>
      </c>
      <c r="D46" s="228"/>
      <c r="E46" s="228"/>
      <c r="F46" s="168">
        <v>1667500</v>
      </c>
      <c r="G46" s="168">
        <f t="shared" si="13"/>
        <v>1667445</v>
      </c>
      <c r="H46" s="168"/>
      <c r="I46" s="168"/>
      <c r="J46" s="168">
        <v>1667445</v>
      </c>
    </row>
    <row r="47" spans="1:10" s="196" customFormat="1" ht="38.25">
      <c r="A47" s="192" t="s">
        <v>1035</v>
      </c>
      <c r="B47" s="249" t="s">
        <v>950</v>
      </c>
      <c r="C47" s="194">
        <f t="shared" si="12"/>
        <v>0</v>
      </c>
      <c r="D47" s="194"/>
      <c r="E47" s="194"/>
      <c r="F47" s="168"/>
      <c r="G47" s="195">
        <f t="shared" si="13"/>
        <v>0</v>
      </c>
      <c r="H47" s="195"/>
      <c r="I47" s="195"/>
      <c r="J47" s="195"/>
    </row>
    <row r="48" spans="1:10" s="170" customFormat="1" ht="25.5">
      <c r="A48" s="327" t="s">
        <v>1036</v>
      </c>
      <c r="B48" s="238" t="s">
        <v>969</v>
      </c>
      <c r="C48" s="167">
        <f aca="true" t="shared" si="14" ref="C48:J48">SUM(C49:C50)</f>
        <v>116900</v>
      </c>
      <c r="D48" s="167">
        <f>SUM(D49:D50)</f>
        <v>0</v>
      </c>
      <c r="E48" s="167">
        <f t="shared" si="14"/>
        <v>0</v>
      </c>
      <c r="F48" s="167">
        <f>SUM(F49:F50)</f>
        <v>116900</v>
      </c>
      <c r="G48" s="167">
        <f>SUM(G49:G50)</f>
        <v>116900</v>
      </c>
      <c r="H48" s="167">
        <f t="shared" si="14"/>
        <v>0</v>
      </c>
      <c r="I48" s="167">
        <f t="shared" si="14"/>
        <v>0</v>
      </c>
      <c r="J48" s="167">
        <f t="shared" si="14"/>
        <v>116900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116900</v>
      </c>
      <c r="D49" s="180"/>
      <c r="E49" s="180"/>
      <c r="F49" s="181">
        <v>116900</v>
      </c>
      <c r="G49" s="181">
        <f>SUM(H49:J49)</f>
        <v>116900</v>
      </c>
      <c r="H49" s="181"/>
      <c r="I49" s="181"/>
      <c r="J49" s="181">
        <v>116900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5" ref="C51:J51">SUM(C52:C53)</f>
        <v>0</v>
      </c>
      <c r="D51" s="167">
        <f>SUM(D52:D53)</f>
        <v>0</v>
      </c>
      <c r="E51" s="167">
        <f>SUM(E52:E53)</f>
        <v>0</v>
      </c>
      <c r="F51" s="167">
        <f t="shared" si="15"/>
        <v>0</v>
      </c>
      <c r="G51" s="167">
        <f t="shared" si="15"/>
        <v>0</v>
      </c>
      <c r="H51" s="167">
        <f t="shared" si="15"/>
        <v>0</v>
      </c>
      <c r="I51" s="167">
        <f t="shared" si="15"/>
        <v>0</v>
      </c>
      <c r="J51" s="167">
        <f t="shared" si="15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12330900</v>
      </c>
      <c r="D64" s="166">
        <f>D66+D70+D73+D90+D98+D120+D124</f>
        <v>0</v>
      </c>
      <c r="E64" s="166">
        <f aca="true" t="shared" si="16" ref="E64:J64">E66+E70+E73+E90+E98+E120+E124</f>
        <v>11336100</v>
      </c>
      <c r="F64" s="166">
        <f t="shared" si="16"/>
        <v>994800</v>
      </c>
      <c r="G64" s="166">
        <f>SUM(H64:J64)</f>
        <v>7394736</v>
      </c>
      <c r="H64" s="166">
        <f t="shared" si="16"/>
        <v>0</v>
      </c>
      <c r="I64" s="166">
        <f t="shared" si="16"/>
        <v>6404400</v>
      </c>
      <c r="J64" s="166">
        <f t="shared" si="16"/>
        <v>990336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0</v>
      </c>
      <c r="D66" s="224">
        <f aca="true" t="shared" si="17" ref="D66:J66">SUM(D67:D69)</f>
        <v>0</v>
      </c>
      <c r="E66" s="224">
        <f t="shared" si="17"/>
        <v>0</v>
      </c>
      <c r="F66" s="224">
        <f t="shared" si="17"/>
        <v>0</v>
      </c>
      <c r="G66" s="224">
        <f t="shared" si="17"/>
        <v>0</v>
      </c>
      <c r="H66" s="224">
        <f t="shared" si="17"/>
        <v>0</v>
      </c>
      <c r="I66" s="224">
        <f t="shared" si="17"/>
        <v>0</v>
      </c>
      <c r="J66" s="224">
        <f t="shared" si="17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8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18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18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18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18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18"/>
        <v>749500</v>
      </c>
      <c r="D73" s="224">
        <f>D74+D79+D82+D85+D87</f>
        <v>0</v>
      </c>
      <c r="E73" s="224">
        <f>E74+E79+E82+E85+E87</f>
        <v>0</v>
      </c>
      <c r="F73" s="224">
        <f>F74+F79+F82+F85+F87</f>
        <v>749500</v>
      </c>
      <c r="G73" s="224">
        <f>H73+I73+J73</f>
        <v>749466</v>
      </c>
      <c r="H73" s="224">
        <f>H74+H79+H82+H85+H87</f>
        <v>0</v>
      </c>
      <c r="I73" s="224">
        <f>I74+I79+I82+I85+I87</f>
        <v>0</v>
      </c>
      <c r="J73" s="224">
        <f>J74+J79+J82+J85+J87</f>
        <v>749466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19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20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19"/>
        <v>0</v>
      </c>
      <c r="D75" s="228"/>
      <c r="E75" s="228"/>
      <c r="F75" s="228"/>
      <c r="G75" s="228">
        <f t="shared" si="20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19"/>
        <v>0</v>
      </c>
      <c r="D76" s="228"/>
      <c r="E76" s="228"/>
      <c r="F76" s="228"/>
      <c r="G76" s="228">
        <f t="shared" si="20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19"/>
        <v>0</v>
      </c>
      <c r="D77" s="228"/>
      <c r="E77" s="228"/>
      <c r="F77" s="228"/>
      <c r="G77" s="228">
        <f t="shared" si="20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19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0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19"/>
        <v>0</v>
      </c>
      <c r="D80" s="228"/>
      <c r="E80" s="228"/>
      <c r="F80" s="228"/>
      <c r="G80" s="228">
        <f t="shared" si="20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19"/>
        <v>0</v>
      </c>
      <c r="D81" s="228"/>
      <c r="E81" s="228"/>
      <c r="F81" s="228"/>
      <c r="G81" s="228">
        <f t="shared" si="20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19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0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19"/>
        <v>0</v>
      </c>
      <c r="D83" s="228"/>
      <c r="E83" s="228"/>
      <c r="F83" s="228"/>
      <c r="G83" s="228">
        <f t="shared" si="20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19"/>
        <v>0</v>
      </c>
      <c r="D84" s="228"/>
      <c r="E84" s="228"/>
      <c r="F84" s="228"/>
      <c r="G84" s="228">
        <f t="shared" si="20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19"/>
        <v>749500</v>
      </c>
      <c r="D85" s="228">
        <f>SUM(D86)</f>
        <v>0</v>
      </c>
      <c r="E85" s="228">
        <f>SUM(E86)</f>
        <v>0</v>
      </c>
      <c r="F85" s="228">
        <f>SUM(F86)</f>
        <v>749500</v>
      </c>
      <c r="G85" s="228">
        <f t="shared" si="20"/>
        <v>749466</v>
      </c>
      <c r="H85" s="228">
        <f>SUM(H86)</f>
        <v>0</v>
      </c>
      <c r="I85" s="228">
        <f>SUM(I86)</f>
        <v>0</v>
      </c>
      <c r="J85" s="228">
        <f>SUM(J86)</f>
        <v>749466</v>
      </c>
    </row>
    <row r="86" spans="1:10" s="225" customFormat="1" ht="15" customHeight="1">
      <c r="A86" s="227"/>
      <c r="B86" s="251" t="s">
        <v>1000</v>
      </c>
      <c r="C86" s="228">
        <f t="shared" si="19"/>
        <v>749500</v>
      </c>
      <c r="D86" s="228"/>
      <c r="E86" s="228"/>
      <c r="F86" s="228">
        <v>749500</v>
      </c>
      <c r="G86" s="228">
        <f t="shared" si="20"/>
        <v>749466</v>
      </c>
      <c r="H86" s="228"/>
      <c r="I86" s="228"/>
      <c r="J86" s="228">
        <v>749466</v>
      </c>
    </row>
    <row r="87" spans="1:10" s="225" customFormat="1" ht="15" customHeight="1">
      <c r="A87" s="227">
        <v>5</v>
      </c>
      <c r="B87" s="252" t="s">
        <v>1014</v>
      </c>
      <c r="C87" s="228">
        <f t="shared" si="19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0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19"/>
        <v>0</v>
      </c>
      <c r="D88" s="228"/>
      <c r="E88" s="228"/>
      <c r="F88" s="228"/>
      <c r="G88" s="228">
        <f t="shared" si="20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19"/>
        <v>0</v>
      </c>
      <c r="D89" s="228"/>
      <c r="E89" s="228"/>
      <c r="F89" s="228"/>
      <c r="G89" s="228">
        <f t="shared" si="20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19"/>
        <v>10005800</v>
      </c>
      <c r="D90" s="323">
        <f>SUM(D91:D96)</f>
        <v>0</v>
      </c>
      <c r="E90" s="323">
        <f>SUM(E91:E96)</f>
        <v>10000000</v>
      </c>
      <c r="F90" s="323">
        <f>SUM(F91:F96)</f>
        <v>5800</v>
      </c>
      <c r="G90" s="323">
        <f t="shared" si="20"/>
        <v>6400800</v>
      </c>
      <c r="H90" s="323">
        <f>SUM(H91:H96)</f>
        <v>0</v>
      </c>
      <c r="I90" s="323">
        <f>SUM(I91:I96)</f>
        <v>6395000</v>
      </c>
      <c r="J90" s="323">
        <f>SUM(J91:J96)</f>
        <v>5800</v>
      </c>
    </row>
    <row r="91" spans="1:10" s="322" customFormat="1" ht="15" customHeight="1">
      <c r="A91" s="192">
        <v>1</v>
      </c>
      <c r="B91" s="193" t="s">
        <v>945</v>
      </c>
      <c r="C91" s="194">
        <f t="shared" si="19"/>
        <v>0</v>
      </c>
      <c r="D91" s="194"/>
      <c r="E91" s="194"/>
      <c r="F91" s="194"/>
      <c r="G91" s="194">
        <f t="shared" si="20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19"/>
        <v>0</v>
      </c>
      <c r="D92" s="194"/>
      <c r="E92" s="194"/>
      <c r="F92" s="194"/>
      <c r="G92" s="194">
        <f t="shared" si="20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19"/>
        <v>10005800</v>
      </c>
      <c r="D93" s="194"/>
      <c r="E93" s="194">
        <v>10000000</v>
      </c>
      <c r="F93" s="194">
        <v>5800</v>
      </c>
      <c r="G93" s="194">
        <f t="shared" si="20"/>
        <v>6400800</v>
      </c>
      <c r="H93" s="194"/>
      <c r="I93" s="194">
        <v>6395000</v>
      </c>
      <c r="J93" s="194">
        <v>5800</v>
      </c>
    </row>
    <row r="94" spans="1:10" s="322" customFormat="1" ht="15" customHeight="1">
      <c r="A94" s="192">
        <v>5</v>
      </c>
      <c r="B94" s="193" t="s">
        <v>946</v>
      </c>
      <c r="C94" s="194">
        <f t="shared" si="19"/>
        <v>0</v>
      </c>
      <c r="D94" s="194"/>
      <c r="E94" s="194"/>
      <c r="F94" s="194"/>
      <c r="G94" s="194">
        <f t="shared" si="20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19"/>
        <v>0</v>
      </c>
      <c r="D95" s="194"/>
      <c r="E95" s="194"/>
      <c r="F95" s="194"/>
      <c r="G95" s="194">
        <f t="shared" si="20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19"/>
        <v>0</v>
      </c>
      <c r="D96" s="194"/>
      <c r="E96" s="194"/>
      <c r="F96" s="194"/>
      <c r="G96" s="194">
        <f t="shared" si="20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1374100</v>
      </c>
      <c r="D98" s="224">
        <f>D99+D102+D105+D108+D111+D114+D117</f>
        <v>0</v>
      </c>
      <c r="E98" s="224">
        <f>E99+E102+E105+E108+E111+E114+E117</f>
        <v>1336100</v>
      </c>
      <c r="F98" s="224">
        <f>F99+F102+F105+F108+F111+F114+F117</f>
        <v>38000</v>
      </c>
      <c r="G98" s="224">
        <f>H98+I98+J98</f>
        <v>47370</v>
      </c>
      <c r="H98" s="224">
        <f>H99+H102+H105+H108+H111+H114+H117</f>
        <v>0</v>
      </c>
      <c r="I98" s="224">
        <f>I99+I102+I105+I108+I111+I114+I117</f>
        <v>9400</v>
      </c>
      <c r="J98" s="224">
        <f>J99+J102+J105+J108+J111+J114+J117</f>
        <v>37970</v>
      </c>
    </row>
    <row r="99" spans="1:10" s="322" customFormat="1" ht="15" customHeight="1">
      <c r="A99" s="227">
        <v>1</v>
      </c>
      <c r="B99" s="343" t="s">
        <v>944</v>
      </c>
      <c r="C99" s="228">
        <f t="shared" si="19"/>
        <v>0</v>
      </c>
      <c r="D99" s="228">
        <f>SUM(D100:D101)</f>
        <v>0</v>
      </c>
      <c r="E99" s="228">
        <f aca="true" t="shared" si="21" ref="E99:J99">SUM(E100:E101)</f>
        <v>0</v>
      </c>
      <c r="F99" s="228">
        <f t="shared" si="21"/>
        <v>0</v>
      </c>
      <c r="G99" s="228">
        <f t="shared" si="20"/>
        <v>0</v>
      </c>
      <c r="H99" s="228">
        <f t="shared" si="21"/>
        <v>0</v>
      </c>
      <c r="I99" s="228">
        <f t="shared" si="21"/>
        <v>0</v>
      </c>
      <c r="J99" s="228">
        <f t="shared" si="21"/>
        <v>0</v>
      </c>
    </row>
    <row r="100" spans="1:10" s="322" customFormat="1" ht="15" customHeight="1">
      <c r="A100" s="227"/>
      <c r="B100" s="251" t="s">
        <v>1057</v>
      </c>
      <c r="C100" s="228">
        <f t="shared" si="19"/>
        <v>0</v>
      </c>
      <c r="D100" s="228"/>
      <c r="E100" s="228"/>
      <c r="F100" s="228"/>
      <c r="G100" s="228">
        <f t="shared" si="20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19"/>
        <v>0</v>
      </c>
      <c r="D101" s="194"/>
      <c r="E101" s="194"/>
      <c r="F101" s="194"/>
      <c r="G101" s="194">
        <f t="shared" si="20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19"/>
        <v>0</v>
      </c>
      <c r="D102" s="228">
        <f>SUM(D103:D104)</f>
        <v>0</v>
      </c>
      <c r="E102" s="228">
        <f aca="true" t="shared" si="22" ref="E102:J102">SUM(E103:E104)</f>
        <v>0</v>
      </c>
      <c r="F102" s="228">
        <f t="shared" si="22"/>
        <v>0</v>
      </c>
      <c r="G102" s="228">
        <f t="shared" si="20"/>
        <v>0</v>
      </c>
      <c r="H102" s="228">
        <f t="shared" si="22"/>
        <v>0</v>
      </c>
      <c r="I102" s="228">
        <f t="shared" si="22"/>
        <v>0</v>
      </c>
      <c r="J102" s="228">
        <f t="shared" si="22"/>
        <v>0</v>
      </c>
    </row>
    <row r="103" spans="1:10" s="322" customFormat="1" ht="15" customHeight="1">
      <c r="A103" s="227"/>
      <c r="B103" s="251" t="s">
        <v>1057</v>
      </c>
      <c r="C103" s="228">
        <f t="shared" si="19"/>
        <v>0</v>
      </c>
      <c r="D103" s="228"/>
      <c r="E103" s="228"/>
      <c r="F103" s="228"/>
      <c r="G103" s="228">
        <f t="shared" si="20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19"/>
        <v>0</v>
      </c>
      <c r="D104" s="194"/>
      <c r="E104" s="194"/>
      <c r="F104" s="194"/>
      <c r="G104" s="194">
        <f t="shared" si="20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19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0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19"/>
        <v>0</v>
      </c>
      <c r="D106" s="228"/>
      <c r="E106" s="228"/>
      <c r="F106" s="228"/>
      <c r="G106" s="228">
        <f t="shared" si="20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19"/>
        <v>0</v>
      </c>
      <c r="D107" s="194"/>
      <c r="E107" s="194"/>
      <c r="F107" s="194"/>
      <c r="G107" s="194">
        <f t="shared" si="20"/>
        <v>0</v>
      </c>
      <c r="H107" s="194"/>
      <c r="I107" s="194"/>
      <c r="J107" s="194"/>
    </row>
    <row r="108" spans="1:10" s="322" customFormat="1" ht="14.25" customHeight="1">
      <c r="A108" s="227">
        <v>4</v>
      </c>
      <c r="B108" s="334" t="s">
        <v>948</v>
      </c>
      <c r="C108" s="228">
        <f t="shared" si="19"/>
        <v>0</v>
      </c>
      <c r="D108" s="228">
        <f>SUM(D109:D110)</f>
        <v>0</v>
      </c>
      <c r="E108" s="228">
        <f aca="true" t="shared" si="23" ref="E108:J108">SUM(E109:E110)</f>
        <v>0</v>
      </c>
      <c r="F108" s="228">
        <f t="shared" si="23"/>
        <v>0</v>
      </c>
      <c r="G108" s="228">
        <f t="shared" si="20"/>
        <v>0</v>
      </c>
      <c r="H108" s="228">
        <f t="shared" si="23"/>
        <v>0</v>
      </c>
      <c r="I108" s="228">
        <f t="shared" si="23"/>
        <v>0</v>
      </c>
      <c r="J108" s="228">
        <f t="shared" si="23"/>
        <v>0</v>
      </c>
    </row>
    <row r="109" spans="1:10" s="322" customFormat="1" ht="14.25" customHeight="1">
      <c r="A109" s="227"/>
      <c r="B109" s="251" t="s">
        <v>1057</v>
      </c>
      <c r="C109" s="228">
        <f t="shared" si="19"/>
        <v>0</v>
      </c>
      <c r="D109" s="228"/>
      <c r="E109" s="228"/>
      <c r="F109" s="228"/>
      <c r="G109" s="228">
        <f t="shared" si="20"/>
        <v>0</v>
      </c>
      <c r="H109" s="228"/>
      <c r="I109" s="228"/>
      <c r="J109" s="228"/>
    </row>
    <row r="110" spans="1:10" s="322" customFormat="1" ht="14.25" customHeight="1">
      <c r="A110" s="227"/>
      <c r="B110" s="344" t="s">
        <v>1058</v>
      </c>
      <c r="C110" s="194">
        <f t="shared" si="19"/>
        <v>0</v>
      </c>
      <c r="D110" s="194"/>
      <c r="E110" s="194"/>
      <c r="F110" s="194"/>
      <c r="G110" s="194">
        <f t="shared" si="20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19"/>
        <v>0</v>
      </c>
      <c r="D111" s="228">
        <f>SUM(D112:D113)</f>
        <v>0</v>
      </c>
      <c r="E111" s="228">
        <f aca="true" t="shared" si="24" ref="E111:J111">SUM(E112:E113)</f>
        <v>0</v>
      </c>
      <c r="F111" s="228">
        <f t="shared" si="24"/>
        <v>0</v>
      </c>
      <c r="G111" s="228">
        <f t="shared" si="20"/>
        <v>0</v>
      </c>
      <c r="H111" s="228">
        <f t="shared" si="24"/>
        <v>0</v>
      </c>
      <c r="I111" s="228">
        <f t="shared" si="24"/>
        <v>0</v>
      </c>
      <c r="J111" s="228">
        <f t="shared" si="24"/>
        <v>0</v>
      </c>
    </row>
    <row r="112" spans="1:10" s="322" customFormat="1" ht="15" customHeight="1">
      <c r="A112" s="227"/>
      <c r="B112" s="251" t="s">
        <v>1057</v>
      </c>
      <c r="C112" s="228">
        <f t="shared" si="19"/>
        <v>0</v>
      </c>
      <c r="D112" s="228"/>
      <c r="E112" s="228"/>
      <c r="F112" s="228"/>
      <c r="G112" s="228">
        <f t="shared" si="20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19"/>
        <v>0</v>
      </c>
      <c r="D113" s="194"/>
      <c r="E113" s="194"/>
      <c r="F113" s="194"/>
      <c r="G113" s="194">
        <f t="shared" si="20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19"/>
        <v>1374100</v>
      </c>
      <c r="D114" s="228">
        <f>SUM(D115:D116)</f>
        <v>0</v>
      </c>
      <c r="E114" s="228">
        <f aca="true" t="shared" si="25" ref="E114:J114">SUM(E115:E116)</f>
        <v>1336100</v>
      </c>
      <c r="F114" s="228">
        <f t="shared" si="25"/>
        <v>38000</v>
      </c>
      <c r="G114" s="228">
        <f t="shared" si="20"/>
        <v>47370</v>
      </c>
      <c r="H114" s="228">
        <f t="shared" si="25"/>
        <v>0</v>
      </c>
      <c r="I114" s="228">
        <f t="shared" si="25"/>
        <v>9400</v>
      </c>
      <c r="J114" s="228">
        <f t="shared" si="25"/>
        <v>37970</v>
      </c>
    </row>
    <row r="115" spans="1:10" s="322" customFormat="1" ht="15" customHeight="1">
      <c r="A115" s="227"/>
      <c r="B115" s="251" t="s">
        <v>1057</v>
      </c>
      <c r="C115" s="228">
        <f t="shared" si="19"/>
        <v>800700</v>
      </c>
      <c r="D115" s="228"/>
      <c r="E115" s="228">
        <v>762700</v>
      </c>
      <c r="F115" s="228">
        <v>38000</v>
      </c>
      <c r="G115" s="228">
        <f t="shared" si="20"/>
        <v>41170</v>
      </c>
      <c r="H115" s="228"/>
      <c r="I115" s="228">
        <v>3200</v>
      </c>
      <c r="J115" s="228">
        <v>37970</v>
      </c>
    </row>
    <row r="116" spans="1:10" s="322" customFormat="1" ht="15" customHeight="1">
      <c r="A116" s="227"/>
      <c r="B116" s="344" t="s">
        <v>1058</v>
      </c>
      <c r="C116" s="194">
        <f t="shared" si="19"/>
        <v>573400</v>
      </c>
      <c r="D116" s="194"/>
      <c r="E116" s="194">
        <v>573400</v>
      </c>
      <c r="F116" s="194"/>
      <c r="G116" s="194">
        <f t="shared" si="20"/>
        <v>6200</v>
      </c>
      <c r="H116" s="194"/>
      <c r="I116" s="194">
        <v>6200</v>
      </c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19"/>
        <v>0</v>
      </c>
      <c r="D117" s="228">
        <f>SUM(D118:D119)</f>
        <v>0</v>
      </c>
      <c r="E117" s="228">
        <f aca="true" t="shared" si="26" ref="E117:J117">SUM(E118:E119)</f>
        <v>0</v>
      </c>
      <c r="F117" s="228">
        <f t="shared" si="26"/>
        <v>0</v>
      </c>
      <c r="G117" s="228">
        <f t="shared" si="20"/>
        <v>0</v>
      </c>
      <c r="H117" s="228">
        <f t="shared" si="26"/>
        <v>0</v>
      </c>
      <c r="I117" s="228">
        <f t="shared" si="26"/>
        <v>0</v>
      </c>
      <c r="J117" s="228">
        <f t="shared" si="26"/>
        <v>0</v>
      </c>
    </row>
    <row r="118" spans="1:10" s="322" customFormat="1" ht="15" customHeight="1">
      <c r="A118" s="227"/>
      <c r="B118" s="251" t="s">
        <v>1057</v>
      </c>
      <c r="C118" s="228">
        <f t="shared" si="19"/>
        <v>0</v>
      </c>
      <c r="D118" s="228"/>
      <c r="E118" s="228"/>
      <c r="F118" s="228"/>
      <c r="G118" s="228">
        <f t="shared" si="20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19"/>
        <v>0</v>
      </c>
      <c r="D119" s="194"/>
      <c r="E119" s="194"/>
      <c r="F119" s="194"/>
      <c r="G119" s="194">
        <f t="shared" si="20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19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0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19"/>
        <v>0</v>
      </c>
      <c r="D121" s="228"/>
      <c r="E121" s="228"/>
      <c r="F121" s="228"/>
      <c r="G121" s="228">
        <f t="shared" si="20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19"/>
        <v>0</v>
      </c>
      <c r="D122" s="228"/>
      <c r="E122" s="228"/>
      <c r="F122" s="228"/>
      <c r="G122" s="228">
        <f t="shared" si="20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19"/>
        <v>201500</v>
      </c>
      <c r="D124" s="224">
        <f>SUM(D125:D130)</f>
        <v>0</v>
      </c>
      <c r="E124" s="224">
        <f>SUM(E125:E130)</f>
        <v>0</v>
      </c>
      <c r="F124" s="224">
        <f>SUM(F125:F130)</f>
        <v>201500</v>
      </c>
      <c r="G124" s="224">
        <f t="shared" si="20"/>
        <v>197100</v>
      </c>
      <c r="H124" s="224">
        <f>SUM(H125:H130)</f>
        <v>0</v>
      </c>
      <c r="I124" s="224">
        <f>SUM(I125:I130)</f>
        <v>0</v>
      </c>
      <c r="J124" s="224">
        <f>SUM(J125:J130)</f>
        <v>197100</v>
      </c>
    </row>
    <row r="125" spans="1:10" s="322" customFormat="1" ht="15" customHeight="1">
      <c r="A125" s="227">
        <v>1</v>
      </c>
      <c r="B125" s="334" t="s">
        <v>944</v>
      </c>
      <c r="C125" s="228">
        <f t="shared" si="19"/>
        <v>0</v>
      </c>
      <c r="D125" s="228"/>
      <c r="E125" s="228"/>
      <c r="F125" s="228"/>
      <c r="G125" s="228">
        <f t="shared" si="20"/>
        <v>0</v>
      </c>
      <c r="H125" s="228"/>
      <c r="I125" s="228"/>
      <c r="J125" s="228"/>
    </row>
    <row r="126" spans="1:10" s="234" customFormat="1" ht="15" customHeight="1">
      <c r="A126" s="227">
        <v>2</v>
      </c>
      <c r="B126" s="334" t="s">
        <v>946</v>
      </c>
      <c r="C126" s="228">
        <f t="shared" si="19"/>
        <v>0</v>
      </c>
      <c r="D126" s="224"/>
      <c r="E126" s="224"/>
      <c r="F126" s="224"/>
      <c r="G126" s="228">
        <f t="shared" si="20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19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19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19"/>
        <v>201500</v>
      </c>
      <c r="D129" s="228"/>
      <c r="E129" s="228"/>
      <c r="F129" s="228">
        <v>201500</v>
      </c>
      <c r="G129" s="228">
        <f>H129+I129+J129</f>
        <v>197100</v>
      </c>
      <c r="H129" s="228"/>
      <c r="I129" s="228"/>
      <c r="J129" s="228">
        <v>197100</v>
      </c>
    </row>
    <row r="130" spans="1:10" s="225" customFormat="1" ht="12.75">
      <c r="A130" s="227">
        <v>6</v>
      </c>
      <c r="B130" s="334" t="s">
        <v>1021</v>
      </c>
      <c r="C130" s="228">
        <f t="shared" si="19"/>
        <v>0</v>
      </c>
      <c r="D130" s="224"/>
      <c r="E130" s="224"/>
      <c r="F130" s="224"/>
      <c r="G130" s="228">
        <f>H130+I130+J130</f>
        <v>0</v>
      </c>
      <c r="H130" s="224"/>
      <c r="I130" s="224"/>
      <c r="J130" s="224"/>
    </row>
    <row r="131" spans="1:10" s="234" customFormat="1" ht="12.75">
      <c r="A131" s="164"/>
      <c r="B131" s="164" t="s">
        <v>973</v>
      </c>
      <c r="C131" s="224">
        <f>SUM(D131:F131)</f>
        <v>17445500</v>
      </c>
      <c r="D131" s="224">
        <f>D11+D64</f>
        <v>0</v>
      </c>
      <c r="E131" s="224">
        <f aca="true" t="shared" si="27" ref="E131:J131">E11+E64</f>
        <v>11336100</v>
      </c>
      <c r="F131" s="224">
        <f t="shared" si="27"/>
        <v>6109400</v>
      </c>
      <c r="G131" s="224">
        <f>SUM(H131:J131)</f>
        <v>12504426.879999999</v>
      </c>
      <c r="H131" s="224">
        <f t="shared" si="27"/>
        <v>0</v>
      </c>
      <c r="I131" s="224">
        <f t="shared" si="27"/>
        <v>6404400</v>
      </c>
      <c r="J131" s="224">
        <f t="shared" si="27"/>
        <v>6100026.88</v>
      </c>
    </row>
    <row r="132" spans="6:10" ht="12.75">
      <c r="F132" s="174">
        <f>6109400-F131</f>
        <v>0</v>
      </c>
      <c r="G132" s="342"/>
      <c r="J132" s="342">
        <f>6100026.88-J131</f>
        <v>0</v>
      </c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61">
      <selection activeCell="J131" sqref="J13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1.875" style="0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1019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784600</v>
      </c>
      <c r="D11" s="233">
        <f>D12+D24+D30+D39+D54</f>
        <v>0</v>
      </c>
      <c r="E11" s="233">
        <f>E12+E24+E30+E39+E54</f>
        <v>0</v>
      </c>
      <c r="F11" s="233">
        <f>F12+F24+F30+F39+F54</f>
        <v>784600</v>
      </c>
      <c r="G11" s="233">
        <f>G12+G24+G29+G38+G54</f>
        <v>784600</v>
      </c>
      <c r="H11" s="233">
        <f>H12+H24+H30+H39+H54</f>
        <v>0</v>
      </c>
      <c r="I11" s="233">
        <f>I12+I24+I30+I39+I54</f>
        <v>0</v>
      </c>
      <c r="J11" s="233">
        <f>J12+J24+J30+J39+J54</f>
        <v>784600</v>
      </c>
    </row>
    <row r="12" spans="1:10" s="158" customFormat="1" ht="65.25" customHeight="1">
      <c r="A12" s="163" t="s">
        <v>922</v>
      </c>
      <c r="B12" s="164" t="s">
        <v>923</v>
      </c>
      <c r="C12" s="165">
        <f aca="true" t="shared" si="0" ref="C12:J12">C13+C16+C17+C20+C21</f>
        <v>784600</v>
      </c>
      <c r="D12" s="165">
        <f t="shared" si="0"/>
        <v>0</v>
      </c>
      <c r="E12" s="165">
        <f t="shared" si="0"/>
        <v>0</v>
      </c>
      <c r="F12" s="165">
        <f t="shared" si="0"/>
        <v>784600</v>
      </c>
      <c r="G12" s="165">
        <f t="shared" si="0"/>
        <v>784600</v>
      </c>
      <c r="H12" s="165">
        <f t="shared" si="0"/>
        <v>0</v>
      </c>
      <c r="I12" s="165">
        <f t="shared" si="0"/>
        <v>0</v>
      </c>
      <c r="J12" s="165">
        <f t="shared" si="0"/>
        <v>784600</v>
      </c>
    </row>
    <row r="13" spans="1:10" s="170" customFormat="1" ht="12.75">
      <c r="A13" s="327" t="s">
        <v>924</v>
      </c>
      <c r="B13" s="238" t="s">
        <v>1066</v>
      </c>
      <c r="C13" s="167">
        <f>SUM(C14:C15)</f>
        <v>784600</v>
      </c>
      <c r="D13" s="167">
        <f aca="true" t="shared" si="1" ref="D13:J13">SUM(D14:D15)</f>
        <v>0</v>
      </c>
      <c r="E13" s="167">
        <f t="shared" si="1"/>
        <v>0</v>
      </c>
      <c r="F13" s="167">
        <f t="shared" si="1"/>
        <v>784600</v>
      </c>
      <c r="G13" s="167">
        <f t="shared" si="1"/>
        <v>784600</v>
      </c>
      <c r="H13" s="167">
        <f t="shared" si="1"/>
        <v>0</v>
      </c>
      <c r="I13" s="167">
        <f t="shared" si="1"/>
        <v>0</v>
      </c>
      <c r="J13" s="167">
        <f t="shared" si="1"/>
        <v>784600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784600</v>
      </c>
      <c r="D14" s="167"/>
      <c r="E14" s="167"/>
      <c r="F14" s="167">
        <v>784600</v>
      </c>
      <c r="G14" s="167">
        <f>SUM(H14:J14)</f>
        <v>784600</v>
      </c>
      <c r="H14" s="167"/>
      <c r="I14" s="167"/>
      <c r="J14" s="167">
        <v>784600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5"/>
      <c r="E15" s="195"/>
      <c r="F15" s="195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2" ref="C17:J17">SUM(C18:C19)</f>
        <v>0</v>
      </c>
      <c r="D17" s="167">
        <f t="shared" si="2"/>
        <v>0</v>
      </c>
      <c r="E17" s="167">
        <f t="shared" si="2"/>
        <v>0</v>
      </c>
      <c r="F17" s="167">
        <f t="shared" si="2"/>
        <v>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3" ref="C21:J21">SUM(C22:C23)</f>
        <v>0</v>
      </c>
      <c r="D21" s="169">
        <f t="shared" si="3"/>
        <v>0</v>
      </c>
      <c r="E21" s="169">
        <f t="shared" si="3"/>
        <v>0</v>
      </c>
      <c r="F21" s="169">
        <f t="shared" si="3"/>
        <v>0</v>
      </c>
      <c r="G21" s="169">
        <f t="shared" si="3"/>
        <v>0</v>
      </c>
      <c r="H21" s="169">
        <f t="shared" si="3"/>
        <v>0</v>
      </c>
      <c r="I21" s="169">
        <f t="shared" si="3"/>
        <v>0</v>
      </c>
      <c r="J21" s="169">
        <f t="shared" si="3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4" ref="C24:J24">C25+C26+C28</f>
        <v>0</v>
      </c>
      <c r="D24" s="165">
        <f>D25+D26+D28</f>
        <v>0</v>
      </c>
      <c r="E24" s="165">
        <f t="shared" si="4"/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5">
        <f t="shared" si="4"/>
        <v>0</v>
      </c>
    </row>
    <row r="25" spans="1:10" s="170" customFormat="1" ht="51">
      <c r="A25" s="327" t="s">
        <v>932</v>
      </c>
      <c r="B25" s="240" t="s">
        <v>934</v>
      </c>
      <c r="C25" s="169">
        <f>SUM(D25:F25)</f>
        <v>0</v>
      </c>
      <c r="D25" s="169"/>
      <c r="E25" s="169"/>
      <c r="F25" s="167"/>
      <c r="G25" s="169">
        <f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>SUM(D26:F26)</f>
        <v>0</v>
      </c>
      <c r="D26" s="169">
        <f>D27</f>
        <v>0</v>
      </c>
      <c r="E26" s="169">
        <f aca="true" t="shared" si="5" ref="E26:J26">E27</f>
        <v>0</v>
      </c>
      <c r="F26" s="169">
        <f t="shared" si="5"/>
        <v>0</v>
      </c>
      <c r="G26" s="169">
        <f>SUM(H26:J26)</f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</row>
    <row r="27" spans="1:10" s="190" customFormat="1" ht="15" customHeight="1">
      <c r="A27" s="187" t="s">
        <v>1024</v>
      </c>
      <c r="B27" s="242" t="s">
        <v>968</v>
      </c>
      <c r="C27" s="191">
        <f>SUM(D27:F27)</f>
        <v>0</v>
      </c>
      <c r="D27" s="191"/>
      <c r="E27" s="191"/>
      <c r="F27" s="189"/>
      <c r="G27" s="191">
        <f>SUM(H27:J27)</f>
        <v>0</v>
      </c>
      <c r="H27" s="191"/>
      <c r="I27" s="191"/>
      <c r="J27" s="191"/>
    </row>
    <row r="28" spans="1:10" s="170" customFormat="1" ht="38.25">
      <c r="A28" s="327" t="s">
        <v>935</v>
      </c>
      <c r="B28" s="240" t="s">
        <v>936</v>
      </c>
      <c r="C28" s="169">
        <f>SUM(D28:F28)</f>
        <v>0</v>
      </c>
      <c r="D28" s="169">
        <f>D29</f>
        <v>0</v>
      </c>
      <c r="E28" s="169">
        <f aca="true" t="shared" si="6" ref="E28:J28">E29</f>
        <v>0</v>
      </c>
      <c r="F28" s="169">
        <f t="shared" si="6"/>
        <v>0</v>
      </c>
      <c r="G28" s="169">
        <f>SUM(G29+G32+G33+G34+G35)</f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</row>
    <row r="29" spans="1:10" s="158" customFormat="1" ht="15">
      <c r="A29" s="327" t="s">
        <v>1025</v>
      </c>
      <c r="B29" s="240" t="s">
        <v>937</v>
      </c>
      <c r="C29" s="169">
        <f>SUM(C30+C33+C34+C35+C36)</f>
        <v>0</v>
      </c>
      <c r="D29" s="169"/>
      <c r="E29" s="169"/>
      <c r="F29" s="169"/>
      <c r="G29" s="169">
        <f>SUM(G30+G33+G34+G35+G36)</f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>SUM(C31:C32)</f>
        <v>0</v>
      </c>
      <c r="D30" s="165">
        <f>D31+D34+D35+D36+D37+D38</f>
        <v>0</v>
      </c>
      <c r="E30" s="165">
        <f aca="true" t="shared" si="7" ref="E30:J30">E31+E34+E35+E36+E37+E38</f>
        <v>0</v>
      </c>
      <c r="F30" s="165">
        <f t="shared" si="7"/>
        <v>0</v>
      </c>
      <c r="G30" s="340">
        <f aca="true" t="shared" si="8" ref="G30:G38">SUM(H30:J30)</f>
        <v>0</v>
      </c>
      <c r="H30" s="165">
        <f t="shared" si="7"/>
        <v>0</v>
      </c>
      <c r="I30" s="165">
        <f t="shared" si="7"/>
        <v>0</v>
      </c>
      <c r="J30" s="165">
        <f t="shared" si="7"/>
        <v>0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9" ref="C31:C38">SUM(D31:F31)</f>
        <v>0</v>
      </c>
      <c r="D31" s="180">
        <f>SUM(D32:D33)</f>
        <v>0</v>
      </c>
      <c r="E31" s="180">
        <f>SUM(E32:E33)</f>
        <v>0</v>
      </c>
      <c r="F31" s="180">
        <f>SUM(F32:F33)</f>
        <v>0</v>
      </c>
      <c r="G31" s="180">
        <f t="shared" si="8"/>
        <v>0</v>
      </c>
      <c r="H31" s="180">
        <f>SUM(H32:H33)</f>
        <v>0</v>
      </c>
      <c r="I31" s="180">
        <f>SUM(I32:I33)</f>
        <v>0</v>
      </c>
      <c r="J31" s="180">
        <f>SUM(J32:J33)</f>
        <v>0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9"/>
        <v>0</v>
      </c>
      <c r="D32" s="182"/>
      <c r="E32" s="182"/>
      <c r="F32" s="180"/>
      <c r="G32" s="182">
        <f t="shared" si="8"/>
        <v>0</v>
      </c>
      <c r="H32" s="182"/>
      <c r="I32" s="182"/>
      <c r="J32" s="182"/>
    </row>
    <row r="33" spans="1:10" s="170" customFormat="1" ht="12.75">
      <c r="A33" s="179" t="s">
        <v>1028</v>
      </c>
      <c r="B33" s="241" t="s">
        <v>941</v>
      </c>
      <c r="C33" s="169">
        <f t="shared" si="9"/>
        <v>0</v>
      </c>
      <c r="D33" s="169"/>
      <c r="E33" s="169"/>
      <c r="F33" s="167"/>
      <c r="G33" s="169">
        <f t="shared" si="8"/>
        <v>0</v>
      </c>
      <c r="H33" s="169"/>
      <c r="I33" s="169"/>
      <c r="J33" s="169"/>
    </row>
    <row r="34" spans="1:10" s="170" customFormat="1" ht="12.75">
      <c r="A34" s="327" t="s">
        <v>1029</v>
      </c>
      <c r="B34" s="240" t="s">
        <v>964</v>
      </c>
      <c r="C34" s="169">
        <f t="shared" si="9"/>
        <v>0</v>
      </c>
      <c r="D34" s="169"/>
      <c r="E34" s="169"/>
      <c r="F34" s="167"/>
      <c r="G34" s="169">
        <f t="shared" si="8"/>
        <v>0</v>
      </c>
      <c r="H34" s="169"/>
      <c r="I34" s="169"/>
      <c r="J34" s="169"/>
    </row>
    <row r="35" spans="1:10" s="170" customFormat="1" ht="25.5">
      <c r="A35" s="327" t="s">
        <v>1030</v>
      </c>
      <c r="B35" s="240" t="s">
        <v>965</v>
      </c>
      <c r="C35" s="169">
        <f t="shared" si="9"/>
        <v>0</v>
      </c>
      <c r="D35" s="169"/>
      <c r="E35" s="169"/>
      <c r="F35" s="167"/>
      <c r="G35" s="169">
        <f t="shared" si="8"/>
        <v>0</v>
      </c>
      <c r="H35" s="169"/>
      <c r="I35" s="169"/>
      <c r="J35" s="169"/>
    </row>
    <row r="36" spans="1:10" s="170" customFormat="1" ht="25.5">
      <c r="A36" s="327" t="s">
        <v>1031</v>
      </c>
      <c r="B36" s="240" t="s">
        <v>966</v>
      </c>
      <c r="C36" s="169">
        <f t="shared" si="9"/>
        <v>0</v>
      </c>
      <c r="D36" s="169"/>
      <c r="E36" s="169"/>
      <c r="F36" s="167"/>
      <c r="G36" s="169">
        <f t="shared" si="8"/>
        <v>0</v>
      </c>
      <c r="H36" s="169"/>
      <c r="I36" s="169"/>
      <c r="J36" s="169"/>
    </row>
    <row r="37" spans="1:10" s="170" customFormat="1" ht="38.25">
      <c r="A37" s="327" t="s">
        <v>1032</v>
      </c>
      <c r="B37" s="240" t="s">
        <v>967</v>
      </c>
      <c r="C37" s="169">
        <f t="shared" si="9"/>
        <v>0</v>
      </c>
      <c r="D37" s="169"/>
      <c r="E37" s="169"/>
      <c r="F37" s="167"/>
      <c r="G37" s="169">
        <f t="shared" si="8"/>
        <v>0</v>
      </c>
      <c r="H37" s="169"/>
      <c r="I37" s="169"/>
      <c r="J37" s="169"/>
    </row>
    <row r="38" spans="1:10" s="158" customFormat="1" ht="25.5">
      <c r="A38" s="327" t="s">
        <v>1033</v>
      </c>
      <c r="B38" s="240" t="s">
        <v>1003</v>
      </c>
      <c r="C38" s="169">
        <f t="shared" si="9"/>
        <v>0</v>
      </c>
      <c r="D38" s="169"/>
      <c r="E38" s="169"/>
      <c r="F38" s="169"/>
      <c r="G38" s="169">
        <f t="shared" si="8"/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SUM(C40:C45)</f>
        <v>0</v>
      </c>
      <c r="D39" s="166">
        <f>D40+D47+D48+D51</f>
        <v>0</v>
      </c>
      <c r="E39" s="166">
        <f>E40+E47+E48+E51</f>
        <v>0</v>
      </c>
      <c r="F39" s="166">
        <f>F40+F47+F48+F51</f>
        <v>0</v>
      </c>
      <c r="G39" s="165">
        <f>G40+G47+G48+G49+G52</f>
        <v>0</v>
      </c>
      <c r="H39" s="166">
        <f>H40+H47+H48+H51</f>
        <v>0</v>
      </c>
      <c r="I39" s="166">
        <f>I40+I47+I48+I51</f>
        <v>0</v>
      </c>
      <c r="J39" s="166">
        <f>J40+J47+J48+J51</f>
        <v>0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0</v>
      </c>
      <c r="D40" s="168">
        <f>SUM(D41:D46)</f>
        <v>0</v>
      </c>
      <c r="E40" s="168">
        <f>SUM(E41:E46)</f>
        <v>0</v>
      </c>
      <c r="F40" s="168">
        <f>SUM(F41:F46)</f>
        <v>0</v>
      </c>
      <c r="G40" s="169">
        <f>G41+G48+G49+G50+G53</f>
        <v>0</v>
      </c>
      <c r="H40" s="168">
        <f>SUM(H41:H46)</f>
        <v>0</v>
      </c>
      <c r="I40" s="168">
        <f>SUM(I41:I46)</f>
        <v>0</v>
      </c>
      <c r="J40" s="168">
        <f>SUM(J41:J46)</f>
        <v>0</v>
      </c>
    </row>
    <row r="41" spans="1:10" s="170" customFormat="1" ht="12.75">
      <c r="A41" s="513"/>
      <c r="B41" s="248" t="s">
        <v>944</v>
      </c>
      <c r="C41" s="169">
        <f aca="true" t="shared" si="10" ref="C41:C47">SUM(D41:F41)</f>
        <v>0</v>
      </c>
      <c r="D41" s="169"/>
      <c r="E41" s="169"/>
      <c r="F41" s="168"/>
      <c r="G41" s="168">
        <f aca="true" t="shared" si="11" ref="G41:G47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0"/>
        <v>0</v>
      </c>
      <c r="D42" s="169"/>
      <c r="E42" s="169"/>
      <c r="F42" s="168"/>
      <c r="G42" s="168">
        <f t="shared" si="11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0"/>
        <v>0</v>
      </c>
      <c r="D43" s="169"/>
      <c r="E43" s="169"/>
      <c r="F43" s="168"/>
      <c r="G43" s="168">
        <f t="shared" si="11"/>
        <v>0</v>
      </c>
      <c r="H43" s="168"/>
      <c r="I43" s="168"/>
      <c r="J43" s="168"/>
    </row>
    <row r="44" spans="1:10" s="170" customFormat="1" ht="12.75">
      <c r="A44" s="513"/>
      <c r="B44" s="248" t="s">
        <v>947</v>
      </c>
      <c r="C44" s="169">
        <f t="shared" si="10"/>
        <v>0</v>
      </c>
      <c r="D44" s="169"/>
      <c r="E44" s="169"/>
      <c r="F44" s="168"/>
      <c r="G44" s="168">
        <f t="shared" si="11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0"/>
        <v>0</v>
      </c>
      <c r="D45" s="169"/>
      <c r="E45" s="169"/>
      <c r="F45" s="168"/>
      <c r="G45" s="168">
        <f t="shared" si="11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0"/>
        <v>0</v>
      </c>
      <c r="D46" s="228"/>
      <c r="E46" s="228"/>
      <c r="F46" s="168"/>
      <c r="G46" s="168">
        <f t="shared" si="11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0"/>
        <v>0</v>
      </c>
      <c r="D47" s="194"/>
      <c r="E47" s="194"/>
      <c r="F47" s="195"/>
      <c r="G47" s="195">
        <f t="shared" si="11"/>
        <v>0</v>
      </c>
      <c r="H47" s="195"/>
      <c r="I47" s="195"/>
      <c r="J47" s="195"/>
    </row>
    <row r="48" spans="1:10" s="170" customFormat="1" ht="25.5">
      <c r="A48" s="327" t="s">
        <v>1036</v>
      </c>
      <c r="B48" s="238" t="s">
        <v>969</v>
      </c>
      <c r="C48" s="167">
        <f aca="true" t="shared" si="12" ref="C48:J48">SUM(C49:C50)</f>
        <v>0</v>
      </c>
      <c r="D48" s="167">
        <f>SUM(D49:D50)</f>
        <v>0</v>
      </c>
      <c r="E48" s="167">
        <f t="shared" si="12"/>
        <v>0</v>
      </c>
      <c r="F48" s="167">
        <f>SUM(F49:F50)</f>
        <v>0</v>
      </c>
      <c r="G48" s="167">
        <f>SUM(G49:G50)</f>
        <v>0</v>
      </c>
      <c r="H48" s="167">
        <f t="shared" si="12"/>
        <v>0</v>
      </c>
      <c r="I48" s="167">
        <f t="shared" si="12"/>
        <v>0</v>
      </c>
      <c r="J48" s="167">
        <f t="shared" si="12"/>
        <v>0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0</v>
      </c>
      <c r="D49" s="180"/>
      <c r="E49" s="180"/>
      <c r="F49" s="181"/>
      <c r="G49" s="181">
        <f>SUM(H49:J49)</f>
        <v>0</v>
      </c>
      <c r="H49" s="181"/>
      <c r="I49" s="181"/>
      <c r="J49" s="181"/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3" ref="C51:J51">SUM(C52:C53)</f>
        <v>0</v>
      </c>
      <c r="D51" s="167">
        <f>SUM(D52:D53)</f>
        <v>0</v>
      </c>
      <c r="E51" s="167">
        <f>SUM(E52:E53)</f>
        <v>0</v>
      </c>
      <c r="F51" s="167">
        <f t="shared" si="13"/>
        <v>0</v>
      </c>
      <c r="G51" s="167">
        <f t="shared" si="13"/>
        <v>0</v>
      </c>
      <c r="H51" s="167">
        <f t="shared" si="13"/>
        <v>0</v>
      </c>
      <c r="I51" s="167">
        <f t="shared" si="13"/>
        <v>0</v>
      </c>
      <c r="J51" s="167">
        <f t="shared" si="13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467400</v>
      </c>
      <c r="D64" s="166">
        <f>D66+D70+D73+D90+D98+D120+D124</f>
        <v>0</v>
      </c>
      <c r="E64" s="166">
        <f aca="true" t="shared" si="14" ref="E64:J64">E66+E70+E73+E90+E98+E120+E124</f>
        <v>467400</v>
      </c>
      <c r="F64" s="166">
        <f t="shared" si="14"/>
        <v>0</v>
      </c>
      <c r="G64" s="166">
        <f>SUM(H64:J64)</f>
        <v>106046</v>
      </c>
      <c r="H64" s="166">
        <f t="shared" si="14"/>
        <v>0</v>
      </c>
      <c r="I64" s="166">
        <f t="shared" si="14"/>
        <v>106046</v>
      </c>
      <c r="J64" s="166">
        <f t="shared" si="14"/>
        <v>0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0</v>
      </c>
      <c r="D66" s="224">
        <f aca="true" t="shared" si="15" ref="D66:J66">SUM(D67:D69)</f>
        <v>0</v>
      </c>
      <c r="E66" s="224">
        <f t="shared" si="15"/>
        <v>0</v>
      </c>
      <c r="F66" s="224">
        <f t="shared" si="15"/>
        <v>0</v>
      </c>
      <c r="G66" s="224">
        <f t="shared" si="15"/>
        <v>0</v>
      </c>
      <c r="H66" s="224">
        <f t="shared" si="15"/>
        <v>0</v>
      </c>
      <c r="I66" s="224">
        <f t="shared" si="15"/>
        <v>0</v>
      </c>
      <c r="J66" s="224">
        <f t="shared" si="15"/>
        <v>0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6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16"/>
        <v>0</v>
      </c>
      <c r="D68" s="228"/>
      <c r="E68" s="228"/>
      <c r="F68" s="228"/>
      <c r="G68" s="228">
        <f>SUM(H68:J68)</f>
        <v>0</v>
      </c>
      <c r="H68" s="228"/>
      <c r="I68" s="228"/>
      <c r="J68" s="228"/>
    </row>
    <row r="69" spans="1:10" s="229" customFormat="1" ht="15" customHeight="1">
      <c r="A69" s="407">
        <v>3</v>
      </c>
      <c r="B69" s="238" t="s">
        <v>1021</v>
      </c>
      <c r="C69" s="228">
        <f>SUM(D69:F69)</f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16"/>
        <v>0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4">
        <f>SUM(H70:J70)</f>
        <v>0</v>
      </c>
      <c r="H70" s="224">
        <f>SUM(H71:H72)</f>
        <v>0</v>
      </c>
      <c r="I70" s="224">
        <f>SUM(I71:I72)</f>
        <v>0</v>
      </c>
      <c r="J70" s="224">
        <f>SUM(J71:J72)</f>
        <v>0</v>
      </c>
    </row>
    <row r="71" spans="1:10" s="229" customFormat="1" ht="15" customHeight="1">
      <c r="A71" s="227">
        <v>1</v>
      </c>
      <c r="B71" s="252" t="s">
        <v>946</v>
      </c>
      <c r="C71" s="228">
        <f t="shared" si="16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16"/>
        <v>0</v>
      </c>
      <c r="D72" s="228"/>
      <c r="E72" s="228"/>
      <c r="F72" s="228"/>
      <c r="G72" s="228">
        <f>H72+I72+J72</f>
        <v>0</v>
      </c>
      <c r="H72" s="228"/>
      <c r="I72" s="228"/>
      <c r="J72" s="228"/>
    </row>
    <row r="73" spans="1:10" s="201" customFormat="1" ht="15" customHeight="1">
      <c r="A73" s="226"/>
      <c r="B73" s="253" t="s">
        <v>1013</v>
      </c>
      <c r="C73" s="224">
        <f t="shared" si="16"/>
        <v>0</v>
      </c>
      <c r="D73" s="224">
        <f>D74+D79+D82+D85+D87</f>
        <v>0</v>
      </c>
      <c r="E73" s="224">
        <f>E74+E79+E82+E85+E87</f>
        <v>0</v>
      </c>
      <c r="F73" s="224">
        <f>F74+F79+F82+F85+F87</f>
        <v>0</v>
      </c>
      <c r="G73" s="224">
        <f>H73+I73+J73</f>
        <v>0</v>
      </c>
      <c r="H73" s="224">
        <f>H74+H79+H82+H85+H87</f>
        <v>0</v>
      </c>
      <c r="I73" s="224">
        <f>I74+I79+I82+I85+I87</f>
        <v>0</v>
      </c>
      <c r="J73" s="224">
        <f>J74+J79+J82+J85+J87</f>
        <v>0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17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18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17"/>
        <v>0</v>
      </c>
      <c r="D75" s="228"/>
      <c r="E75" s="228"/>
      <c r="F75" s="228"/>
      <c r="G75" s="228">
        <f t="shared" si="18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17"/>
        <v>0</v>
      </c>
      <c r="D76" s="228"/>
      <c r="E76" s="228"/>
      <c r="F76" s="228"/>
      <c r="G76" s="228">
        <f t="shared" si="18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17"/>
        <v>0</v>
      </c>
      <c r="D77" s="228"/>
      <c r="E77" s="228"/>
      <c r="F77" s="228"/>
      <c r="G77" s="228">
        <f t="shared" si="18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17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18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17"/>
        <v>0</v>
      </c>
      <c r="D80" s="228"/>
      <c r="E80" s="228"/>
      <c r="F80" s="228"/>
      <c r="G80" s="228">
        <f t="shared" si="18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17"/>
        <v>0</v>
      </c>
      <c r="D81" s="228"/>
      <c r="E81" s="228"/>
      <c r="F81" s="228"/>
      <c r="G81" s="228">
        <f t="shared" si="18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17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18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17"/>
        <v>0</v>
      </c>
      <c r="D83" s="228"/>
      <c r="E83" s="228"/>
      <c r="F83" s="228"/>
      <c r="G83" s="228">
        <f t="shared" si="18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17"/>
        <v>0</v>
      </c>
      <c r="D84" s="228"/>
      <c r="E84" s="228"/>
      <c r="F84" s="228"/>
      <c r="G84" s="228">
        <f t="shared" si="18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17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18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17"/>
        <v>0</v>
      </c>
      <c r="D86" s="228"/>
      <c r="E86" s="228"/>
      <c r="F86" s="228"/>
      <c r="G86" s="228">
        <f t="shared" si="18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17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18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17"/>
        <v>0</v>
      </c>
      <c r="D88" s="228"/>
      <c r="E88" s="228"/>
      <c r="F88" s="228"/>
      <c r="G88" s="228">
        <f t="shared" si="18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17"/>
        <v>0</v>
      </c>
      <c r="D89" s="228"/>
      <c r="E89" s="228"/>
      <c r="F89" s="228"/>
      <c r="G89" s="228">
        <f t="shared" si="18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17"/>
        <v>0</v>
      </c>
      <c r="D90" s="323">
        <f>SUM(D91:D96)</f>
        <v>0</v>
      </c>
      <c r="E90" s="323">
        <f>SUM(E91:E96)</f>
        <v>0</v>
      </c>
      <c r="F90" s="323">
        <f>SUM(F91:F96)</f>
        <v>0</v>
      </c>
      <c r="G90" s="323">
        <f t="shared" si="18"/>
        <v>0</v>
      </c>
      <c r="H90" s="323">
        <f>SUM(H91:H96)</f>
        <v>0</v>
      </c>
      <c r="I90" s="323">
        <f>SUM(I91:I96)</f>
        <v>0</v>
      </c>
      <c r="J90" s="323">
        <f>SUM(J91:J96)</f>
        <v>0</v>
      </c>
    </row>
    <row r="91" spans="1:10" s="322" customFormat="1" ht="15" customHeight="1">
      <c r="A91" s="192">
        <v>1</v>
      </c>
      <c r="B91" s="193" t="s">
        <v>945</v>
      </c>
      <c r="C91" s="194">
        <f t="shared" si="17"/>
        <v>0</v>
      </c>
      <c r="D91" s="194"/>
      <c r="E91" s="194"/>
      <c r="F91" s="194"/>
      <c r="G91" s="194">
        <f t="shared" si="18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17"/>
        <v>0</v>
      </c>
      <c r="D92" s="194"/>
      <c r="E92" s="194"/>
      <c r="F92" s="194"/>
      <c r="G92" s="194">
        <f t="shared" si="18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17"/>
        <v>0</v>
      </c>
      <c r="D93" s="194"/>
      <c r="E93" s="194"/>
      <c r="F93" s="194"/>
      <c r="G93" s="194">
        <f t="shared" si="18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17"/>
        <v>0</v>
      </c>
      <c r="D94" s="194"/>
      <c r="E94" s="194"/>
      <c r="F94" s="194"/>
      <c r="G94" s="194">
        <f t="shared" si="18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17"/>
        <v>0</v>
      </c>
      <c r="D95" s="194"/>
      <c r="E95" s="194"/>
      <c r="F95" s="194"/>
      <c r="G95" s="194">
        <f t="shared" si="18"/>
        <v>0</v>
      </c>
      <c r="H95" s="194"/>
      <c r="I95" s="194"/>
      <c r="J95" s="194"/>
    </row>
    <row r="96" spans="1:10" s="322" customFormat="1" ht="15" customHeight="1">
      <c r="A96" s="192">
        <v>7</v>
      </c>
      <c r="B96" s="193" t="s">
        <v>944</v>
      </c>
      <c r="C96" s="194">
        <f t="shared" si="17"/>
        <v>0</v>
      </c>
      <c r="D96" s="194"/>
      <c r="E96" s="194"/>
      <c r="F96" s="194"/>
      <c r="G96" s="194">
        <f t="shared" si="18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467400</v>
      </c>
      <c r="D98" s="224">
        <f>D99+D102+D105+D108+D111+D114+D117</f>
        <v>0</v>
      </c>
      <c r="E98" s="224">
        <f>E99+E102+E105+E108+E111+E114+E117</f>
        <v>467400</v>
      </c>
      <c r="F98" s="224">
        <f>F99+F102+F105+F108+F111+F114+F117</f>
        <v>0</v>
      </c>
      <c r="G98" s="224">
        <f>H98+I98+J98</f>
        <v>106046</v>
      </c>
      <c r="H98" s="224">
        <f>H99+H102+H105+H108+H111+H114+H117</f>
        <v>0</v>
      </c>
      <c r="I98" s="224">
        <f>I99+I102+I105+I108+I111+I114+I117</f>
        <v>106046</v>
      </c>
      <c r="J98" s="224">
        <f>J99+J102+J105+J108+J111+J114+J117</f>
        <v>0</v>
      </c>
    </row>
    <row r="99" spans="1:10" s="322" customFormat="1" ht="15" customHeight="1">
      <c r="A99" s="227">
        <v>1</v>
      </c>
      <c r="B99" s="343" t="s">
        <v>944</v>
      </c>
      <c r="C99" s="228">
        <f t="shared" si="17"/>
        <v>0</v>
      </c>
      <c r="D99" s="228">
        <f>SUM(D100:D101)</f>
        <v>0</v>
      </c>
      <c r="E99" s="228">
        <f aca="true" t="shared" si="19" ref="E99:J99">SUM(E100:E101)</f>
        <v>0</v>
      </c>
      <c r="F99" s="228">
        <f t="shared" si="19"/>
        <v>0</v>
      </c>
      <c r="G99" s="228">
        <f t="shared" si="18"/>
        <v>0</v>
      </c>
      <c r="H99" s="228">
        <f t="shared" si="19"/>
        <v>0</v>
      </c>
      <c r="I99" s="228">
        <f t="shared" si="19"/>
        <v>0</v>
      </c>
      <c r="J99" s="228">
        <f t="shared" si="19"/>
        <v>0</v>
      </c>
    </row>
    <row r="100" spans="1:10" s="322" customFormat="1" ht="15" customHeight="1">
      <c r="A100" s="227"/>
      <c r="B100" s="251" t="s">
        <v>1057</v>
      </c>
      <c r="C100" s="228">
        <f t="shared" si="17"/>
        <v>0</v>
      </c>
      <c r="D100" s="228"/>
      <c r="E100" s="228"/>
      <c r="F100" s="228"/>
      <c r="G100" s="228">
        <f t="shared" si="18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17"/>
        <v>0</v>
      </c>
      <c r="D101" s="194"/>
      <c r="E101" s="194"/>
      <c r="F101" s="194"/>
      <c r="G101" s="194">
        <f t="shared" si="18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17"/>
        <v>0</v>
      </c>
      <c r="D102" s="228">
        <f>SUM(D103:D104)</f>
        <v>0</v>
      </c>
      <c r="E102" s="228">
        <f aca="true" t="shared" si="20" ref="E102:J102">SUM(E103:E104)</f>
        <v>0</v>
      </c>
      <c r="F102" s="228">
        <f t="shared" si="20"/>
        <v>0</v>
      </c>
      <c r="G102" s="228">
        <f t="shared" si="18"/>
        <v>0</v>
      </c>
      <c r="H102" s="228">
        <f t="shared" si="20"/>
        <v>0</v>
      </c>
      <c r="I102" s="228">
        <f t="shared" si="20"/>
        <v>0</v>
      </c>
      <c r="J102" s="228">
        <f t="shared" si="20"/>
        <v>0</v>
      </c>
    </row>
    <row r="103" spans="1:10" s="322" customFormat="1" ht="15" customHeight="1">
      <c r="A103" s="227"/>
      <c r="B103" s="251" t="s">
        <v>1057</v>
      </c>
      <c r="C103" s="228">
        <f t="shared" si="17"/>
        <v>0</v>
      </c>
      <c r="D103" s="228"/>
      <c r="E103" s="228"/>
      <c r="F103" s="228"/>
      <c r="G103" s="228">
        <f t="shared" si="18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17"/>
        <v>0</v>
      </c>
      <c r="D104" s="194"/>
      <c r="E104" s="194"/>
      <c r="F104" s="194"/>
      <c r="G104" s="194">
        <f t="shared" si="18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17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18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17"/>
        <v>0</v>
      </c>
      <c r="D106" s="228"/>
      <c r="E106" s="228"/>
      <c r="F106" s="228"/>
      <c r="G106" s="228">
        <f t="shared" si="18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17"/>
        <v>0</v>
      </c>
      <c r="D107" s="194"/>
      <c r="E107" s="194"/>
      <c r="F107" s="194"/>
      <c r="G107" s="194">
        <f t="shared" si="18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17"/>
        <v>0</v>
      </c>
      <c r="D108" s="228">
        <f>SUM(D109:D110)</f>
        <v>0</v>
      </c>
      <c r="E108" s="228">
        <f aca="true" t="shared" si="21" ref="E108:J108">SUM(E109:E110)</f>
        <v>0</v>
      </c>
      <c r="F108" s="228">
        <f t="shared" si="21"/>
        <v>0</v>
      </c>
      <c r="G108" s="228">
        <f t="shared" si="18"/>
        <v>0</v>
      </c>
      <c r="H108" s="228">
        <f t="shared" si="21"/>
        <v>0</v>
      </c>
      <c r="I108" s="228">
        <f t="shared" si="21"/>
        <v>0</v>
      </c>
      <c r="J108" s="228">
        <f t="shared" si="21"/>
        <v>0</v>
      </c>
    </row>
    <row r="109" spans="1:10" s="322" customFormat="1" ht="15" customHeight="1">
      <c r="A109" s="227"/>
      <c r="B109" s="251" t="s">
        <v>1057</v>
      </c>
      <c r="C109" s="228">
        <f t="shared" si="17"/>
        <v>0</v>
      </c>
      <c r="D109" s="228"/>
      <c r="E109" s="228"/>
      <c r="F109" s="228"/>
      <c r="G109" s="228">
        <f t="shared" si="18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17"/>
        <v>0</v>
      </c>
      <c r="D110" s="194"/>
      <c r="E110" s="194"/>
      <c r="F110" s="194"/>
      <c r="G110" s="194">
        <f t="shared" si="18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17"/>
        <v>0</v>
      </c>
      <c r="D111" s="228">
        <f>SUM(D112:D113)</f>
        <v>0</v>
      </c>
      <c r="E111" s="228">
        <f aca="true" t="shared" si="22" ref="E111:J111">SUM(E112:E113)</f>
        <v>0</v>
      </c>
      <c r="F111" s="228">
        <f t="shared" si="22"/>
        <v>0</v>
      </c>
      <c r="G111" s="228">
        <f t="shared" si="18"/>
        <v>0</v>
      </c>
      <c r="H111" s="228">
        <f t="shared" si="22"/>
        <v>0</v>
      </c>
      <c r="I111" s="228">
        <f t="shared" si="22"/>
        <v>0</v>
      </c>
      <c r="J111" s="228">
        <f t="shared" si="22"/>
        <v>0</v>
      </c>
    </row>
    <row r="112" spans="1:10" s="322" customFormat="1" ht="15" customHeight="1">
      <c r="A112" s="227"/>
      <c r="B112" s="251" t="s">
        <v>1057</v>
      </c>
      <c r="C112" s="228">
        <f t="shared" si="17"/>
        <v>0</v>
      </c>
      <c r="D112" s="228"/>
      <c r="E112" s="228"/>
      <c r="F112" s="228"/>
      <c r="G112" s="228">
        <f t="shared" si="18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17"/>
        <v>0</v>
      </c>
      <c r="D113" s="194"/>
      <c r="E113" s="194"/>
      <c r="F113" s="194"/>
      <c r="G113" s="194">
        <f t="shared" si="18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17"/>
        <v>0</v>
      </c>
      <c r="D114" s="228">
        <f>SUM(D115:D116)</f>
        <v>0</v>
      </c>
      <c r="E114" s="228">
        <f aca="true" t="shared" si="23" ref="E114:J114">SUM(E115:E116)</f>
        <v>0</v>
      </c>
      <c r="F114" s="228">
        <f t="shared" si="23"/>
        <v>0</v>
      </c>
      <c r="G114" s="228">
        <f t="shared" si="18"/>
        <v>0</v>
      </c>
      <c r="H114" s="228">
        <f t="shared" si="23"/>
        <v>0</v>
      </c>
      <c r="I114" s="228">
        <f t="shared" si="23"/>
        <v>0</v>
      </c>
      <c r="J114" s="228">
        <f t="shared" si="23"/>
        <v>0</v>
      </c>
    </row>
    <row r="115" spans="1:10" s="322" customFormat="1" ht="15" customHeight="1">
      <c r="A115" s="227"/>
      <c r="B115" s="251" t="s">
        <v>1057</v>
      </c>
      <c r="C115" s="228">
        <f t="shared" si="17"/>
        <v>0</v>
      </c>
      <c r="D115" s="228"/>
      <c r="E115" s="228"/>
      <c r="F115" s="228"/>
      <c r="G115" s="228">
        <f t="shared" si="18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17"/>
        <v>0</v>
      </c>
      <c r="D116" s="194"/>
      <c r="E116" s="194"/>
      <c r="F116" s="194"/>
      <c r="G116" s="194">
        <f t="shared" si="18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17"/>
        <v>467400</v>
      </c>
      <c r="D117" s="228">
        <f>SUM(D118:D119)</f>
        <v>0</v>
      </c>
      <c r="E117" s="228">
        <f aca="true" t="shared" si="24" ref="E117:J117">SUM(E118:E119)</f>
        <v>467400</v>
      </c>
      <c r="F117" s="228">
        <f t="shared" si="24"/>
        <v>0</v>
      </c>
      <c r="G117" s="228">
        <f t="shared" si="18"/>
        <v>106046</v>
      </c>
      <c r="H117" s="228">
        <f t="shared" si="24"/>
        <v>0</v>
      </c>
      <c r="I117" s="228">
        <f t="shared" si="24"/>
        <v>106046</v>
      </c>
      <c r="J117" s="228">
        <f t="shared" si="24"/>
        <v>0</v>
      </c>
    </row>
    <row r="118" spans="1:10" s="322" customFormat="1" ht="15" customHeight="1">
      <c r="A118" s="227"/>
      <c r="B118" s="251" t="s">
        <v>1057</v>
      </c>
      <c r="C118" s="228">
        <f t="shared" si="17"/>
        <v>321400</v>
      </c>
      <c r="D118" s="228"/>
      <c r="E118" s="228">
        <v>321400</v>
      </c>
      <c r="F118" s="228"/>
      <c r="G118" s="228">
        <f t="shared" si="18"/>
        <v>5800</v>
      </c>
      <c r="H118" s="228"/>
      <c r="I118" s="228">
        <v>5800</v>
      </c>
      <c r="J118" s="228"/>
    </row>
    <row r="119" spans="1:10" s="322" customFormat="1" ht="15" customHeight="1">
      <c r="A119" s="227"/>
      <c r="B119" s="344" t="s">
        <v>1058</v>
      </c>
      <c r="C119" s="194">
        <f t="shared" si="17"/>
        <v>146000</v>
      </c>
      <c r="D119" s="194"/>
      <c r="E119" s="194">
        <v>146000</v>
      </c>
      <c r="F119" s="194"/>
      <c r="G119" s="194">
        <f t="shared" si="18"/>
        <v>100246</v>
      </c>
      <c r="H119" s="194"/>
      <c r="I119" s="194">
        <v>100246</v>
      </c>
      <c r="J119" s="194"/>
    </row>
    <row r="120" spans="1:10" s="324" customFormat="1" ht="15" customHeight="1">
      <c r="A120" s="226"/>
      <c r="B120" s="253" t="s">
        <v>1020</v>
      </c>
      <c r="C120" s="224">
        <f t="shared" si="17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18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17"/>
        <v>0</v>
      </c>
      <c r="D121" s="228"/>
      <c r="E121" s="228"/>
      <c r="F121" s="228"/>
      <c r="G121" s="228">
        <f t="shared" si="18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17"/>
        <v>0</v>
      </c>
      <c r="D122" s="228"/>
      <c r="E122" s="228"/>
      <c r="F122" s="228"/>
      <c r="G122" s="228">
        <f t="shared" si="18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17"/>
        <v>0</v>
      </c>
      <c r="D124" s="224">
        <f>SUM(D125:D130)</f>
        <v>0</v>
      </c>
      <c r="E124" s="224">
        <f>SUM(E125:E130)</f>
        <v>0</v>
      </c>
      <c r="F124" s="224">
        <f>SUM(F125:F130)</f>
        <v>0</v>
      </c>
      <c r="G124" s="224">
        <f t="shared" si="18"/>
        <v>0</v>
      </c>
      <c r="H124" s="224">
        <f>SUM(H125:H130)</f>
        <v>0</v>
      </c>
      <c r="I124" s="224">
        <f>SUM(I125:I130)</f>
        <v>0</v>
      </c>
      <c r="J124" s="224">
        <f>SUM(J125:J130)</f>
        <v>0</v>
      </c>
    </row>
    <row r="125" spans="1:10" s="322" customFormat="1" ht="15" customHeight="1">
      <c r="A125" s="227">
        <v>1</v>
      </c>
      <c r="B125" s="334" t="s">
        <v>944</v>
      </c>
      <c r="C125" s="228">
        <f t="shared" si="17"/>
        <v>0</v>
      </c>
      <c r="D125" s="228"/>
      <c r="E125" s="228"/>
      <c r="F125" s="228"/>
      <c r="G125" s="228">
        <f t="shared" si="18"/>
        <v>0</v>
      </c>
      <c r="H125" s="228"/>
      <c r="I125" s="228"/>
      <c r="J125" s="228"/>
    </row>
    <row r="126" spans="1:10" s="234" customFormat="1" ht="15" customHeight="1">
      <c r="A126" s="227">
        <v>2</v>
      </c>
      <c r="B126" s="334" t="s">
        <v>946</v>
      </c>
      <c r="C126" s="228">
        <f t="shared" si="17"/>
        <v>0</v>
      </c>
      <c r="D126" s="224"/>
      <c r="E126" s="224"/>
      <c r="F126" s="224"/>
      <c r="G126" s="228">
        <f t="shared" si="18"/>
        <v>0</v>
      </c>
      <c r="H126" s="224"/>
      <c r="I126" s="224"/>
      <c r="J126" s="224"/>
    </row>
    <row r="127" spans="1:10" s="225" customFormat="1" ht="15" customHeight="1">
      <c r="A127" s="227">
        <v>3</v>
      </c>
      <c r="B127" s="334" t="s">
        <v>945</v>
      </c>
      <c r="C127" s="228">
        <f t="shared" si="17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17"/>
        <v>0</v>
      </c>
      <c r="D128" s="224"/>
      <c r="E128" s="224"/>
      <c r="F128" s="224"/>
      <c r="G128" s="228">
        <f>H128+I128+J128</f>
        <v>0</v>
      </c>
      <c r="H128" s="224"/>
      <c r="I128" s="224"/>
      <c r="J128" s="224"/>
    </row>
    <row r="129" spans="1:10" s="225" customFormat="1" ht="12.75">
      <c r="A129" s="227">
        <v>5</v>
      </c>
      <c r="B129" s="334" t="s">
        <v>975</v>
      </c>
      <c r="C129" s="228">
        <f t="shared" si="17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17"/>
        <v>0</v>
      </c>
      <c r="D130" s="224"/>
      <c r="E130" s="224"/>
      <c r="F130" s="224"/>
      <c r="G130" s="228">
        <f>H130+I130+J130</f>
        <v>0</v>
      </c>
      <c r="H130" s="224"/>
      <c r="I130" s="224"/>
      <c r="J130" s="224"/>
    </row>
    <row r="131" spans="1:10" s="234" customFormat="1" ht="12.75">
      <c r="A131" s="164"/>
      <c r="B131" s="164" t="s">
        <v>973</v>
      </c>
      <c r="C131" s="224">
        <f>SUM(D131:F131)</f>
        <v>1252000</v>
      </c>
      <c r="D131" s="224">
        <f>D11+D64</f>
        <v>0</v>
      </c>
      <c r="E131" s="224">
        <f aca="true" t="shared" si="25" ref="E131:J131">E11+E64</f>
        <v>467400</v>
      </c>
      <c r="F131" s="224">
        <f t="shared" si="25"/>
        <v>784600</v>
      </c>
      <c r="G131" s="224">
        <f>SUM(H131:J131)</f>
        <v>890646</v>
      </c>
      <c r="H131" s="224">
        <f t="shared" si="25"/>
        <v>0</v>
      </c>
      <c r="I131" s="224">
        <f t="shared" si="25"/>
        <v>106046</v>
      </c>
      <c r="J131" s="224">
        <f t="shared" si="25"/>
        <v>784600</v>
      </c>
    </row>
    <row r="132" ht="12.75">
      <c r="F132" s="174"/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8"/>
  <sheetViews>
    <sheetView zoomScalePageLayoutView="0" workbookViewId="0" topLeftCell="A109">
      <selection activeCell="J131" sqref="J13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3" width="13.25390625" style="0" customWidth="1"/>
    <col min="4" max="4" width="13.125" style="0" customWidth="1"/>
    <col min="5" max="5" width="13.875" style="0" customWidth="1"/>
    <col min="6" max="6" width="13.875" style="157" bestFit="1" customWidth="1"/>
    <col min="7" max="7" width="12.25390625" style="0" customWidth="1"/>
    <col min="8" max="8" width="11.75390625" style="0" customWidth="1"/>
    <col min="9" max="9" width="12.25390625" style="0" bestFit="1" customWidth="1"/>
    <col min="10" max="10" width="12.25390625" style="0" customWidth="1"/>
  </cols>
  <sheetData>
    <row r="1" ht="15" customHeight="1"/>
    <row r="2" ht="16.5" customHeight="1">
      <c r="C2" s="158" t="s">
        <v>912</v>
      </c>
    </row>
    <row r="3" spans="3:8" ht="15">
      <c r="C3" s="509" t="s">
        <v>1053</v>
      </c>
      <c r="D3" s="509"/>
      <c r="E3" s="509"/>
      <c r="F3" s="509"/>
      <c r="G3" s="509"/>
      <c r="H3" s="509"/>
    </row>
    <row r="4" spans="3:8" ht="15">
      <c r="C4" s="510" t="s">
        <v>1064</v>
      </c>
      <c r="D4" s="510"/>
      <c r="E4" s="510"/>
      <c r="F4" s="510"/>
      <c r="G4" s="510"/>
      <c r="H4" s="510"/>
    </row>
    <row r="5" ht="12.75">
      <c r="C5" t="s">
        <v>913</v>
      </c>
    </row>
    <row r="6" spans="1:10" ht="12.75">
      <c r="A6" s="511"/>
      <c r="B6" s="512" t="s">
        <v>914</v>
      </c>
      <c r="C6" s="515" t="s">
        <v>915</v>
      </c>
      <c r="D6" s="515"/>
      <c r="E6" s="515"/>
      <c r="F6" s="515"/>
      <c r="G6" s="515" t="s">
        <v>916</v>
      </c>
      <c r="H6" s="515"/>
      <c r="I6" s="515"/>
      <c r="J6" s="515"/>
    </row>
    <row r="7" spans="1:10" ht="12.75">
      <c r="A7" s="511"/>
      <c r="B7" s="513"/>
      <c r="C7" s="512" t="s">
        <v>917</v>
      </c>
      <c r="D7" s="516" t="s">
        <v>918</v>
      </c>
      <c r="E7" s="517"/>
      <c r="F7" s="518"/>
      <c r="G7" s="512" t="s">
        <v>917</v>
      </c>
      <c r="H7" s="516" t="s">
        <v>918</v>
      </c>
      <c r="I7" s="517"/>
      <c r="J7" s="518"/>
    </row>
    <row r="8" spans="1:10" ht="25.5">
      <c r="A8" s="511"/>
      <c r="B8" s="514"/>
      <c r="C8" s="514"/>
      <c r="D8" s="326" t="s">
        <v>919</v>
      </c>
      <c r="E8" s="326" t="s">
        <v>920</v>
      </c>
      <c r="F8" s="160" t="s">
        <v>921</v>
      </c>
      <c r="G8" s="514"/>
      <c r="H8" s="326" t="s">
        <v>919</v>
      </c>
      <c r="I8" s="326" t="s">
        <v>920</v>
      </c>
      <c r="J8" s="326" t="s">
        <v>921</v>
      </c>
    </row>
    <row r="9" spans="1:10" ht="12.7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161">
        <v>7</v>
      </c>
      <c r="H9" s="161">
        <v>8</v>
      </c>
      <c r="I9" s="161">
        <v>9</v>
      </c>
      <c r="J9" s="161">
        <v>10</v>
      </c>
    </row>
    <row r="10" spans="1:10" ht="30" customHeight="1">
      <c r="A10" s="161"/>
      <c r="B10" s="519" t="s">
        <v>986</v>
      </c>
      <c r="C10" s="520"/>
      <c r="D10" s="520"/>
      <c r="E10" s="520"/>
      <c r="F10" s="520"/>
      <c r="G10" s="520"/>
      <c r="H10" s="520"/>
      <c r="I10" s="520"/>
      <c r="J10" s="521"/>
    </row>
    <row r="11" spans="1:10" ht="16.5" customHeight="1">
      <c r="A11" s="161"/>
      <c r="B11" s="232" t="s">
        <v>987</v>
      </c>
      <c r="C11" s="233">
        <f>SUM(D11:F11)</f>
        <v>9211740</v>
      </c>
      <c r="D11" s="233">
        <f aca="true" t="shared" si="0" ref="D11:J11">D12+D24+D30+D39+D54</f>
        <v>0</v>
      </c>
      <c r="E11" s="233">
        <f t="shared" si="0"/>
        <v>85840</v>
      </c>
      <c r="F11" s="233">
        <f t="shared" si="0"/>
        <v>9125900</v>
      </c>
      <c r="G11" s="233">
        <f t="shared" si="0"/>
        <v>9142625.67</v>
      </c>
      <c r="H11" s="233">
        <f t="shared" si="0"/>
        <v>0</v>
      </c>
      <c r="I11" s="233">
        <f t="shared" si="0"/>
        <v>85840</v>
      </c>
      <c r="J11" s="233">
        <f t="shared" si="0"/>
        <v>9056785.67</v>
      </c>
    </row>
    <row r="12" spans="1:10" s="158" customFormat="1" ht="65.25" customHeight="1">
      <c r="A12" s="163" t="s">
        <v>922</v>
      </c>
      <c r="B12" s="164" t="s">
        <v>923</v>
      </c>
      <c r="C12" s="165">
        <f aca="true" t="shared" si="1" ref="C12:J12">C13+C16+C17+C20+C21</f>
        <v>8209000</v>
      </c>
      <c r="D12" s="165">
        <f t="shared" si="1"/>
        <v>0</v>
      </c>
      <c r="E12" s="165">
        <f t="shared" si="1"/>
        <v>0</v>
      </c>
      <c r="F12" s="165">
        <f t="shared" si="1"/>
        <v>8209000</v>
      </c>
      <c r="G12" s="165">
        <f t="shared" si="1"/>
        <v>8207505.77</v>
      </c>
      <c r="H12" s="165">
        <f t="shared" si="1"/>
        <v>0</v>
      </c>
      <c r="I12" s="165">
        <f t="shared" si="1"/>
        <v>0</v>
      </c>
      <c r="J12" s="165">
        <f t="shared" si="1"/>
        <v>8207505.77</v>
      </c>
    </row>
    <row r="13" spans="1:10" s="170" customFormat="1" ht="12.75">
      <c r="A13" s="327" t="s">
        <v>924</v>
      </c>
      <c r="B13" s="238" t="s">
        <v>1066</v>
      </c>
      <c r="C13" s="167">
        <f>SUM(D13:F13)</f>
        <v>8209000</v>
      </c>
      <c r="D13" s="168">
        <f aca="true" t="shared" si="2" ref="D13:J13">SUM(D14:D15)</f>
        <v>0</v>
      </c>
      <c r="E13" s="168">
        <f t="shared" si="2"/>
        <v>0</v>
      </c>
      <c r="F13" s="168">
        <f t="shared" si="2"/>
        <v>8209000</v>
      </c>
      <c r="G13" s="168">
        <f t="shared" si="2"/>
        <v>8207505.77</v>
      </c>
      <c r="H13" s="168">
        <f t="shared" si="2"/>
        <v>0</v>
      </c>
      <c r="I13" s="168">
        <f t="shared" si="2"/>
        <v>0</v>
      </c>
      <c r="J13" s="168">
        <f t="shared" si="2"/>
        <v>8207505.77</v>
      </c>
    </row>
    <row r="14" spans="1:10" s="170" customFormat="1" ht="12.75">
      <c r="A14" s="408" t="s">
        <v>1067</v>
      </c>
      <c r="B14" s="238" t="s">
        <v>1068</v>
      </c>
      <c r="C14" s="167">
        <f>SUM(D14:F14)</f>
        <v>8209000</v>
      </c>
      <c r="D14" s="167"/>
      <c r="E14" s="167"/>
      <c r="F14" s="409">
        <f>8344500-135500</f>
        <v>8209000</v>
      </c>
      <c r="G14" s="167">
        <f>SUM(H14:J14)</f>
        <v>8207505.77</v>
      </c>
      <c r="H14" s="167"/>
      <c r="I14" s="167"/>
      <c r="J14" s="409">
        <f>8342945.77-135440</f>
        <v>8207505.77</v>
      </c>
    </row>
    <row r="15" spans="1:10" s="196" customFormat="1" ht="12.75">
      <c r="A15" s="192" t="s">
        <v>1069</v>
      </c>
      <c r="B15" s="239" t="s">
        <v>968</v>
      </c>
      <c r="C15" s="195">
        <f>SUM(D15:F15)</f>
        <v>0</v>
      </c>
      <c r="D15" s="195"/>
      <c r="E15" s="195"/>
      <c r="F15" s="195"/>
      <c r="G15" s="195">
        <f>SUM(H15:J15)</f>
        <v>0</v>
      </c>
      <c r="H15" s="195"/>
      <c r="I15" s="195"/>
      <c r="J15" s="195"/>
    </row>
    <row r="16" spans="1:10" s="170" customFormat="1" ht="12.75">
      <c r="A16" s="327" t="s">
        <v>925</v>
      </c>
      <c r="B16" s="238" t="s">
        <v>926</v>
      </c>
      <c r="C16" s="167">
        <f>SUM(D16:F16)</f>
        <v>0</v>
      </c>
      <c r="D16" s="169"/>
      <c r="E16" s="169"/>
      <c r="F16" s="169"/>
      <c r="G16" s="167">
        <f>SUM(H16:J16)</f>
        <v>0</v>
      </c>
      <c r="H16" s="169"/>
      <c r="I16" s="169"/>
      <c r="J16" s="169"/>
    </row>
    <row r="17" spans="1:10" s="170" customFormat="1" ht="12.75">
      <c r="A17" s="327" t="s">
        <v>927</v>
      </c>
      <c r="B17" s="238" t="s">
        <v>957</v>
      </c>
      <c r="C17" s="167">
        <f aca="true" t="shared" si="3" ref="C17:J17">SUM(C18:C19)</f>
        <v>0</v>
      </c>
      <c r="D17" s="167">
        <f t="shared" si="3"/>
        <v>0</v>
      </c>
      <c r="E17" s="167">
        <f t="shared" si="3"/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</row>
    <row r="18" spans="1:10" s="183" customFormat="1" ht="15" customHeight="1">
      <c r="A18" s="184" t="s">
        <v>955</v>
      </c>
      <c r="B18" s="185" t="s">
        <v>959</v>
      </c>
      <c r="C18" s="180">
        <f>SUM(D18:F18)</f>
        <v>0</v>
      </c>
      <c r="D18" s="180"/>
      <c r="E18" s="180"/>
      <c r="F18" s="180"/>
      <c r="G18" s="180">
        <f>SUM(H18:J18)</f>
        <v>0</v>
      </c>
      <c r="H18" s="180"/>
      <c r="I18" s="180"/>
      <c r="J18" s="180"/>
    </row>
    <row r="19" spans="1:10" s="190" customFormat="1" ht="15" customHeight="1">
      <c r="A19" s="187" t="s">
        <v>956</v>
      </c>
      <c r="B19" s="239" t="s">
        <v>968</v>
      </c>
      <c r="C19" s="189">
        <f>SUM(D19:F19)</f>
        <v>0</v>
      </c>
      <c r="D19" s="189"/>
      <c r="E19" s="189"/>
      <c r="F19" s="189"/>
      <c r="G19" s="189">
        <f>SUM(H19:J19)</f>
        <v>0</v>
      </c>
      <c r="H19" s="189"/>
      <c r="I19" s="189"/>
      <c r="J19" s="189"/>
    </row>
    <row r="20" spans="1:10" s="170" customFormat="1" ht="25.5">
      <c r="A20" s="327" t="s">
        <v>928</v>
      </c>
      <c r="B20" s="238" t="s">
        <v>1023</v>
      </c>
      <c r="C20" s="169">
        <f>SUM(D20:F20)</f>
        <v>0</v>
      </c>
      <c r="D20" s="169"/>
      <c r="E20" s="169"/>
      <c r="F20" s="169"/>
      <c r="G20" s="169">
        <f>SUM(H20:J20)</f>
        <v>0</v>
      </c>
      <c r="H20" s="169"/>
      <c r="I20" s="169"/>
      <c r="J20" s="169"/>
    </row>
    <row r="21" spans="1:10" s="170" customFormat="1" ht="25.5">
      <c r="A21" s="327" t="s">
        <v>929</v>
      </c>
      <c r="B21" s="240" t="s">
        <v>960</v>
      </c>
      <c r="C21" s="169">
        <f aca="true" t="shared" si="4" ref="C21:J21">SUM(C22:C23)</f>
        <v>0</v>
      </c>
      <c r="D21" s="169">
        <f t="shared" si="4"/>
        <v>0</v>
      </c>
      <c r="E21" s="169">
        <f t="shared" si="4"/>
        <v>0</v>
      </c>
      <c r="F21" s="169">
        <f t="shared" si="4"/>
        <v>0</v>
      </c>
      <c r="G21" s="169">
        <f t="shared" si="4"/>
        <v>0</v>
      </c>
      <c r="H21" s="169">
        <f t="shared" si="4"/>
        <v>0</v>
      </c>
      <c r="I21" s="169">
        <f t="shared" si="4"/>
        <v>0</v>
      </c>
      <c r="J21" s="169">
        <f t="shared" si="4"/>
        <v>0</v>
      </c>
    </row>
    <row r="22" spans="1:10" s="183" customFormat="1" ht="25.5">
      <c r="A22" s="179" t="s">
        <v>961</v>
      </c>
      <c r="B22" s="241" t="s">
        <v>958</v>
      </c>
      <c r="C22" s="182">
        <f>SUM(D22:F22)</f>
        <v>0</v>
      </c>
      <c r="D22" s="182"/>
      <c r="E22" s="182"/>
      <c r="F22" s="180"/>
      <c r="G22" s="182">
        <f>SUM(H22:J22)</f>
        <v>0</v>
      </c>
      <c r="H22" s="182"/>
      <c r="I22" s="182"/>
      <c r="J22" s="182"/>
    </row>
    <row r="23" spans="1:10" s="190" customFormat="1" ht="12.75">
      <c r="A23" s="187" t="s">
        <v>962</v>
      </c>
      <c r="B23" s="242" t="s">
        <v>968</v>
      </c>
      <c r="C23" s="191">
        <f>SUM(D23:F23)</f>
        <v>0</v>
      </c>
      <c r="D23" s="191"/>
      <c r="E23" s="191"/>
      <c r="F23" s="189"/>
      <c r="G23" s="191">
        <f>SUM(H23:J23)</f>
        <v>0</v>
      </c>
      <c r="H23" s="191"/>
      <c r="I23" s="191"/>
      <c r="J23" s="191"/>
    </row>
    <row r="24" spans="1:10" s="158" customFormat="1" ht="25.5">
      <c r="A24" s="163" t="s">
        <v>930</v>
      </c>
      <c r="B24" s="243" t="s">
        <v>931</v>
      </c>
      <c r="C24" s="165">
        <f aca="true" t="shared" si="5" ref="C24:J24">C25+C26+C28</f>
        <v>0</v>
      </c>
      <c r="D24" s="165">
        <f>D25+D26+D28</f>
        <v>0</v>
      </c>
      <c r="E24" s="165">
        <f t="shared" si="5"/>
        <v>0</v>
      </c>
      <c r="F24" s="165">
        <f t="shared" si="5"/>
        <v>0</v>
      </c>
      <c r="G24" s="165">
        <f t="shared" si="5"/>
        <v>0</v>
      </c>
      <c r="H24" s="165">
        <f t="shared" si="5"/>
        <v>0</v>
      </c>
      <c r="I24" s="165">
        <f t="shared" si="5"/>
        <v>0</v>
      </c>
      <c r="J24" s="165">
        <f t="shared" si="5"/>
        <v>0</v>
      </c>
    </row>
    <row r="25" spans="1:10" s="170" customFormat="1" ht="51">
      <c r="A25" s="327" t="s">
        <v>932</v>
      </c>
      <c r="B25" s="240" t="s">
        <v>934</v>
      </c>
      <c r="C25" s="169">
        <f aca="true" t="shared" si="6" ref="C25:C30">SUM(D25:F25)</f>
        <v>0</v>
      </c>
      <c r="D25" s="169"/>
      <c r="E25" s="169"/>
      <c r="F25" s="167"/>
      <c r="G25" s="169">
        <f aca="true" t="shared" si="7" ref="G25:G31">SUM(H25:J25)</f>
        <v>0</v>
      </c>
      <c r="H25" s="169"/>
      <c r="I25" s="169"/>
      <c r="J25" s="169"/>
    </row>
    <row r="26" spans="1:10" s="170" customFormat="1" ht="12.75">
      <c r="A26" s="327" t="s">
        <v>933</v>
      </c>
      <c r="B26" s="240" t="s">
        <v>963</v>
      </c>
      <c r="C26" s="169">
        <f t="shared" si="6"/>
        <v>0</v>
      </c>
      <c r="D26" s="169">
        <f>D27</f>
        <v>0</v>
      </c>
      <c r="E26" s="169">
        <f aca="true" t="shared" si="8" ref="E26:J26">E27</f>
        <v>0</v>
      </c>
      <c r="F26" s="169">
        <f t="shared" si="8"/>
        <v>0</v>
      </c>
      <c r="G26" s="169">
        <f t="shared" si="7"/>
        <v>0</v>
      </c>
      <c r="H26" s="169">
        <f t="shared" si="8"/>
        <v>0</v>
      </c>
      <c r="I26" s="169">
        <f t="shared" si="8"/>
        <v>0</v>
      </c>
      <c r="J26" s="169">
        <f t="shared" si="8"/>
        <v>0</v>
      </c>
    </row>
    <row r="27" spans="1:10" s="190" customFormat="1" ht="15" customHeight="1">
      <c r="A27" s="187" t="s">
        <v>1024</v>
      </c>
      <c r="B27" s="242" t="s">
        <v>968</v>
      </c>
      <c r="C27" s="191">
        <f t="shared" si="6"/>
        <v>0</v>
      </c>
      <c r="D27" s="191"/>
      <c r="E27" s="191"/>
      <c r="F27" s="189"/>
      <c r="G27" s="191">
        <f t="shared" si="7"/>
        <v>0</v>
      </c>
      <c r="H27" s="191"/>
      <c r="I27" s="191"/>
      <c r="J27" s="191"/>
    </row>
    <row r="28" spans="1:10" s="170" customFormat="1" ht="38.25">
      <c r="A28" s="327" t="s">
        <v>935</v>
      </c>
      <c r="B28" s="240" t="s">
        <v>936</v>
      </c>
      <c r="C28" s="169">
        <f t="shared" si="6"/>
        <v>0</v>
      </c>
      <c r="D28" s="169">
        <f>D29</f>
        <v>0</v>
      </c>
      <c r="E28" s="169">
        <f aca="true" t="shared" si="9" ref="E28:J28">E29</f>
        <v>0</v>
      </c>
      <c r="F28" s="169">
        <f t="shared" si="9"/>
        <v>0</v>
      </c>
      <c r="G28" s="169">
        <f t="shared" si="7"/>
        <v>0</v>
      </c>
      <c r="H28" s="169">
        <f t="shared" si="9"/>
        <v>0</v>
      </c>
      <c r="I28" s="169">
        <f t="shared" si="9"/>
        <v>0</v>
      </c>
      <c r="J28" s="169">
        <f t="shared" si="9"/>
        <v>0</v>
      </c>
    </row>
    <row r="29" spans="1:10" s="158" customFormat="1" ht="15">
      <c r="A29" s="327" t="s">
        <v>1025</v>
      </c>
      <c r="B29" s="240" t="s">
        <v>937</v>
      </c>
      <c r="C29" s="169">
        <f t="shared" si="6"/>
        <v>0</v>
      </c>
      <c r="D29" s="169"/>
      <c r="E29" s="169"/>
      <c r="F29" s="169"/>
      <c r="G29" s="169">
        <f t="shared" si="7"/>
        <v>0</v>
      </c>
      <c r="H29" s="169"/>
      <c r="I29" s="169"/>
      <c r="J29" s="169"/>
    </row>
    <row r="30" spans="1:10" s="170" customFormat="1" ht="26.25">
      <c r="A30" s="171">
        <v>3</v>
      </c>
      <c r="B30" s="245" t="s">
        <v>938</v>
      </c>
      <c r="C30" s="165">
        <f t="shared" si="6"/>
        <v>432240</v>
      </c>
      <c r="D30" s="165">
        <f>D31+D34+D35+D36+D37+D38</f>
        <v>0</v>
      </c>
      <c r="E30" s="165">
        <f aca="true" t="shared" si="10" ref="E30:J30">E31+E34+E35+E36+E37+E38</f>
        <v>85840</v>
      </c>
      <c r="F30" s="165">
        <f t="shared" si="10"/>
        <v>346400</v>
      </c>
      <c r="G30" s="340">
        <f t="shared" si="7"/>
        <v>429919.9</v>
      </c>
      <c r="H30" s="165">
        <f t="shared" si="10"/>
        <v>0</v>
      </c>
      <c r="I30" s="165">
        <f t="shared" si="10"/>
        <v>85840</v>
      </c>
      <c r="J30" s="165">
        <f t="shared" si="10"/>
        <v>344079.9</v>
      </c>
    </row>
    <row r="31" spans="1:11" s="183" customFormat="1" ht="25.5">
      <c r="A31" s="327" t="s">
        <v>1026</v>
      </c>
      <c r="B31" s="246" t="s">
        <v>939</v>
      </c>
      <c r="C31" s="182">
        <f aca="true" t="shared" si="11" ref="C31:C37">SUM(D31:F31)</f>
        <v>432240</v>
      </c>
      <c r="D31" s="180">
        <f>SUM(D32:D33)</f>
        <v>0</v>
      </c>
      <c r="E31" s="180">
        <f>SUM(E32:E33)</f>
        <v>85840</v>
      </c>
      <c r="F31" s="180">
        <f>SUM(F32:F33)</f>
        <v>346400</v>
      </c>
      <c r="G31" s="180">
        <f t="shared" si="7"/>
        <v>429919.9</v>
      </c>
      <c r="H31" s="180">
        <f>SUM(H32:H33)</f>
        <v>0</v>
      </c>
      <c r="I31" s="180">
        <f>SUM(I32:I33)</f>
        <v>85840</v>
      </c>
      <c r="J31" s="180">
        <f>SUM(J32:J33)</f>
        <v>344079.9</v>
      </c>
      <c r="K31" s="230"/>
    </row>
    <row r="32" spans="1:10" s="183" customFormat="1" ht="12.75">
      <c r="A32" s="179" t="s">
        <v>1027</v>
      </c>
      <c r="B32" s="241" t="s">
        <v>940</v>
      </c>
      <c r="C32" s="182">
        <f t="shared" si="11"/>
        <v>112300</v>
      </c>
      <c r="D32" s="182"/>
      <c r="E32" s="182"/>
      <c r="F32" s="180">
        <v>112300</v>
      </c>
      <c r="G32" s="182">
        <f aca="true" t="shared" si="12" ref="G32:G37">SUM(H32:J32)</f>
        <v>111735.5</v>
      </c>
      <c r="H32" s="182"/>
      <c r="I32" s="182"/>
      <c r="J32" s="182">
        <v>111735.5</v>
      </c>
    </row>
    <row r="33" spans="1:10" s="170" customFormat="1" ht="12.75">
      <c r="A33" s="179" t="s">
        <v>1028</v>
      </c>
      <c r="B33" s="241" t="s">
        <v>941</v>
      </c>
      <c r="C33" s="169">
        <f t="shared" si="11"/>
        <v>319940</v>
      </c>
      <c r="D33" s="169"/>
      <c r="E33" s="169">
        <v>85840</v>
      </c>
      <c r="F33" s="167">
        <v>234100</v>
      </c>
      <c r="G33" s="169">
        <f t="shared" si="12"/>
        <v>318184.4</v>
      </c>
      <c r="H33" s="169"/>
      <c r="I33" s="169">
        <v>85840</v>
      </c>
      <c r="J33" s="169">
        <v>232344.4</v>
      </c>
    </row>
    <row r="34" spans="1:10" s="170" customFormat="1" ht="12.75">
      <c r="A34" s="327" t="s">
        <v>1029</v>
      </c>
      <c r="B34" s="240" t="s">
        <v>964</v>
      </c>
      <c r="C34" s="169">
        <f t="shared" si="11"/>
        <v>0</v>
      </c>
      <c r="D34" s="169"/>
      <c r="E34" s="169"/>
      <c r="F34" s="167"/>
      <c r="G34" s="169">
        <f t="shared" si="12"/>
        <v>0</v>
      </c>
      <c r="H34" s="169"/>
      <c r="I34" s="169"/>
      <c r="J34" s="169"/>
    </row>
    <row r="35" spans="1:10" s="170" customFormat="1" ht="25.5">
      <c r="A35" s="327" t="s">
        <v>1030</v>
      </c>
      <c r="B35" s="240" t="s">
        <v>965</v>
      </c>
      <c r="C35" s="169">
        <f t="shared" si="11"/>
        <v>0</v>
      </c>
      <c r="D35" s="169"/>
      <c r="E35" s="169"/>
      <c r="F35" s="167"/>
      <c r="G35" s="169">
        <f t="shared" si="12"/>
        <v>0</v>
      </c>
      <c r="H35" s="169"/>
      <c r="I35" s="169"/>
      <c r="J35" s="169"/>
    </row>
    <row r="36" spans="1:10" s="170" customFormat="1" ht="25.5">
      <c r="A36" s="327" t="s">
        <v>1031</v>
      </c>
      <c r="B36" s="240" t="s">
        <v>966</v>
      </c>
      <c r="C36" s="169">
        <f t="shared" si="11"/>
        <v>0</v>
      </c>
      <c r="D36" s="169"/>
      <c r="E36" s="169"/>
      <c r="F36" s="167"/>
      <c r="G36" s="169">
        <f t="shared" si="12"/>
        <v>0</v>
      </c>
      <c r="H36" s="169"/>
      <c r="I36" s="169"/>
      <c r="J36" s="169"/>
    </row>
    <row r="37" spans="1:10" s="170" customFormat="1" ht="38.25">
      <c r="A37" s="327" t="s">
        <v>1032</v>
      </c>
      <c r="B37" s="240" t="s">
        <v>967</v>
      </c>
      <c r="C37" s="169">
        <f t="shared" si="11"/>
        <v>0</v>
      </c>
      <c r="D37" s="169"/>
      <c r="E37" s="169"/>
      <c r="F37" s="167"/>
      <c r="G37" s="169">
        <f t="shared" si="12"/>
        <v>0</v>
      </c>
      <c r="H37" s="169"/>
      <c r="I37" s="169"/>
      <c r="J37" s="169"/>
    </row>
    <row r="38" spans="1:10" s="158" customFormat="1" ht="25.5">
      <c r="A38" s="327" t="s">
        <v>1033</v>
      </c>
      <c r="B38" s="240" t="s">
        <v>1003</v>
      </c>
      <c r="C38" s="169">
        <f>SUM(D38:F38)</f>
        <v>0</v>
      </c>
      <c r="D38" s="169"/>
      <c r="E38" s="169"/>
      <c r="F38" s="167"/>
      <c r="G38" s="169">
        <f>SUM(H38:J38)</f>
        <v>0</v>
      </c>
      <c r="H38" s="169"/>
      <c r="I38" s="169"/>
      <c r="J38" s="169"/>
    </row>
    <row r="39" spans="1:10" s="170" customFormat="1" ht="12.75">
      <c r="A39" s="163">
        <v>4</v>
      </c>
      <c r="B39" s="243" t="s">
        <v>942</v>
      </c>
      <c r="C39" s="166">
        <f>SUM(D39:F39)</f>
        <v>570500</v>
      </c>
      <c r="D39" s="166">
        <f>D40+D47+D48+D51</f>
        <v>0</v>
      </c>
      <c r="E39" s="166">
        <f>E40+E47+E48+E51</f>
        <v>0</v>
      </c>
      <c r="F39" s="166">
        <f>F40+F47+F48+F51</f>
        <v>570500</v>
      </c>
      <c r="G39" s="165">
        <f>SUM(H39:J39)</f>
        <v>505200</v>
      </c>
      <c r="H39" s="166">
        <f>H40+H47+H48+H51</f>
        <v>0</v>
      </c>
      <c r="I39" s="166">
        <f>I40+I47+I48+I51</f>
        <v>0</v>
      </c>
      <c r="J39" s="166">
        <f>J40+J47+J48+J51</f>
        <v>505200</v>
      </c>
    </row>
    <row r="40" spans="1:10" s="170" customFormat="1" ht="25.5">
      <c r="A40" s="512" t="s">
        <v>1034</v>
      </c>
      <c r="B40" s="238" t="s">
        <v>943</v>
      </c>
      <c r="C40" s="169">
        <f>SUM(D40:F40)</f>
        <v>0</v>
      </c>
      <c r="D40" s="168">
        <f>SUM(D41:D46)</f>
        <v>0</v>
      </c>
      <c r="E40" s="168">
        <f>SUM(E41:E46)</f>
        <v>0</v>
      </c>
      <c r="F40" s="168">
        <f>SUM(F41:F46)</f>
        <v>0</v>
      </c>
      <c r="G40" s="169">
        <f>SUM(H40:J40)</f>
        <v>0</v>
      </c>
      <c r="H40" s="168">
        <f>SUM(H41:H46)</f>
        <v>0</v>
      </c>
      <c r="I40" s="168">
        <f>SUM(I41:I46)</f>
        <v>0</v>
      </c>
      <c r="J40" s="168">
        <f>SUM(J41:J46)</f>
        <v>0</v>
      </c>
    </row>
    <row r="41" spans="1:10" s="170" customFormat="1" ht="12.75">
      <c r="A41" s="513"/>
      <c r="B41" s="248" t="s">
        <v>944</v>
      </c>
      <c r="C41" s="169">
        <f aca="true" t="shared" si="13" ref="C41:C47">SUM(D41:F41)</f>
        <v>0</v>
      </c>
      <c r="D41" s="169"/>
      <c r="E41" s="169"/>
      <c r="F41" s="168"/>
      <c r="G41" s="168">
        <f aca="true" t="shared" si="14" ref="G41:G47">SUM(H41:J41)</f>
        <v>0</v>
      </c>
      <c r="H41" s="167"/>
      <c r="I41" s="167"/>
      <c r="J41" s="167"/>
    </row>
    <row r="42" spans="1:10" s="170" customFormat="1" ht="12.75">
      <c r="A42" s="513"/>
      <c r="B42" s="248" t="s">
        <v>945</v>
      </c>
      <c r="C42" s="169">
        <f t="shared" si="13"/>
        <v>0</v>
      </c>
      <c r="D42" s="169"/>
      <c r="E42" s="169"/>
      <c r="F42" s="168"/>
      <c r="G42" s="168">
        <f t="shared" si="14"/>
        <v>0</v>
      </c>
      <c r="H42" s="167"/>
      <c r="I42" s="167"/>
      <c r="J42" s="167"/>
    </row>
    <row r="43" spans="1:10" s="170" customFormat="1" ht="12.75">
      <c r="A43" s="513"/>
      <c r="B43" s="248" t="s">
        <v>946</v>
      </c>
      <c r="C43" s="169">
        <f t="shared" si="13"/>
        <v>0</v>
      </c>
      <c r="D43" s="169"/>
      <c r="E43" s="169"/>
      <c r="F43" s="168"/>
      <c r="G43" s="168">
        <f t="shared" si="14"/>
        <v>0</v>
      </c>
      <c r="H43" s="168"/>
      <c r="I43" s="168"/>
      <c r="J43" s="168"/>
    </row>
    <row r="44" spans="1:10" s="170" customFormat="1" ht="12.75">
      <c r="A44" s="513"/>
      <c r="B44" s="248" t="s">
        <v>947</v>
      </c>
      <c r="C44" s="169">
        <f t="shared" si="13"/>
        <v>0</v>
      </c>
      <c r="D44" s="169"/>
      <c r="E44" s="169"/>
      <c r="F44" s="168"/>
      <c r="G44" s="168">
        <f t="shared" si="14"/>
        <v>0</v>
      </c>
      <c r="H44" s="168"/>
      <c r="I44" s="168"/>
      <c r="J44" s="168"/>
    </row>
    <row r="45" spans="1:10" s="170" customFormat="1" ht="12.75">
      <c r="A45" s="513"/>
      <c r="B45" s="248" t="s">
        <v>948</v>
      </c>
      <c r="C45" s="169">
        <f t="shared" si="13"/>
        <v>0</v>
      </c>
      <c r="D45" s="169"/>
      <c r="E45" s="169"/>
      <c r="F45" s="168"/>
      <c r="G45" s="168">
        <f t="shared" si="14"/>
        <v>0</v>
      </c>
      <c r="H45" s="168"/>
      <c r="I45" s="168"/>
      <c r="J45" s="168"/>
    </row>
    <row r="46" spans="1:10" s="170" customFormat="1" ht="12.75">
      <c r="A46" s="514"/>
      <c r="B46" s="251" t="s">
        <v>949</v>
      </c>
      <c r="C46" s="228">
        <f t="shared" si="13"/>
        <v>0</v>
      </c>
      <c r="D46" s="228"/>
      <c r="E46" s="228"/>
      <c r="F46" s="168"/>
      <c r="G46" s="168">
        <f t="shared" si="14"/>
        <v>0</v>
      </c>
      <c r="H46" s="168"/>
      <c r="I46" s="168"/>
      <c r="J46" s="168"/>
    </row>
    <row r="47" spans="1:10" s="196" customFormat="1" ht="38.25">
      <c r="A47" s="192" t="s">
        <v>1035</v>
      </c>
      <c r="B47" s="249" t="s">
        <v>950</v>
      </c>
      <c r="C47" s="194">
        <f t="shared" si="13"/>
        <v>156500</v>
      </c>
      <c r="D47" s="194"/>
      <c r="E47" s="194"/>
      <c r="F47" s="410">
        <v>156500</v>
      </c>
      <c r="G47" s="195">
        <f t="shared" si="14"/>
        <v>156440</v>
      </c>
      <c r="H47" s="195"/>
      <c r="I47" s="195"/>
      <c r="J47" s="410">
        <v>156440</v>
      </c>
    </row>
    <row r="48" spans="1:10" s="170" customFormat="1" ht="25.5">
      <c r="A48" s="327" t="s">
        <v>1036</v>
      </c>
      <c r="B48" s="238" t="s">
        <v>969</v>
      </c>
      <c r="C48" s="167">
        <f aca="true" t="shared" si="15" ref="C48:J48">SUM(C49:C50)</f>
        <v>414000</v>
      </c>
      <c r="D48" s="167">
        <f>SUM(D49:D50)</f>
        <v>0</v>
      </c>
      <c r="E48" s="167">
        <f t="shared" si="15"/>
        <v>0</v>
      </c>
      <c r="F48" s="167">
        <f>SUM(F49:F50)</f>
        <v>414000</v>
      </c>
      <c r="G48" s="167">
        <f>SUM(G49:G50)</f>
        <v>348760</v>
      </c>
      <c r="H48" s="167">
        <f t="shared" si="15"/>
        <v>0</v>
      </c>
      <c r="I48" s="167">
        <f t="shared" si="15"/>
        <v>0</v>
      </c>
      <c r="J48" s="167">
        <f t="shared" si="15"/>
        <v>348760</v>
      </c>
    </row>
    <row r="49" spans="1:10" s="183" customFormat="1" ht="12.75">
      <c r="A49" s="179" t="s">
        <v>1037</v>
      </c>
      <c r="B49" s="185" t="s">
        <v>970</v>
      </c>
      <c r="C49" s="180">
        <f>SUM(D49:F49)</f>
        <v>414000</v>
      </c>
      <c r="D49" s="180"/>
      <c r="E49" s="180"/>
      <c r="F49" s="181">
        <v>414000</v>
      </c>
      <c r="G49" s="181">
        <f>SUM(H49:J49)</f>
        <v>348760</v>
      </c>
      <c r="H49" s="181"/>
      <c r="I49" s="181"/>
      <c r="J49" s="181">
        <v>348760</v>
      </c>
    </row>
    <row r="50" spans="1:10" s="190" customFormat="1" ht="12.75">
      <c r="A50" s="187" t="s">
        <v>1038</v>
      </c>
      <c r="B50" s="239" t="s">
        <v>968</v>
      </c>
      <c r="C50" s="189">
        <f>SUM(D50:F50)</f>
        <v>0</v>
      </c>
      <c r="D50" s="189"/>
      <c r="E50" s="189"/>
      <c r="F50" s="189"/>
      <c r="G50" s="189">
        <f>SUM(H50:J50)</f>
        <v>0</v>
      </c>
      <c r="H50" s="189"/>
      <c r="I50" s="189"/>
      <c r="J50" s="189"/>
    </row>
    <row r="51" spans="1:10" s="170" customFormat="1" ht="25.5">
      <c r="A51" s="327">
        <v>4.4</v>
      </c>
      <c r="B51" s="238" t="s">
        <v>972</v>
      </c>
      <c r="C51" s="167">
        <f aca="true" t="shared" si="16" ref="C51:J51">SUM(C52:C53)</f>
        <v>0</v>
      </c>
      <c r="D51" s="167">
        <f>SUM(D52:D53)</f>
        <v>0</v>
      </c>
      <c r="E51" s="167">
        <f>SUM(E52:E53)</f>
        <v>0</v>
      </c>
      <c r="F51" s="167">
        <f t="shared" si="16"/>
        <v>0</v>
      </c>
      <c r="G51" s="167">
        <f t="shared" si="16"/>
        <v>0</v>
      </c>
      <c r="H51" s="167">
        <f t="shared" si="16"/>
        <v>0</v>
      </c>
      <c r="I51" s="167">
        <f t="shared" si="16"/>
        <v>0</v>
      </c>
      <c r="J51" s="167">
        <f t="shared" si="16"/>
        <v>0</v>
      </c>
    </row>
    <row r="52" spans="1:10" s="183" customFormat="1" ht="12.75">
      <c r="A52" s="184" t="s">
        <v>1039</v>
      </c>
      <c r="B52" s="185" t="s">
        <v>971</v>
      </c>
      <c r="C52" s="180">
        <f>SUM(D52:F52)</f>
        <v>0</v>
      </c>
      <c r="D52" s="182"/>
      <c r="E52" s="182"/>
      <c r="F52" s="180"/>
      <c r="G52" s="182">
        <f>SUM(H52:J52)</f>
        <v>0</v>
      </c>
      <c r="H52" s="182"/>
      <c r="I52" s="182"/>
      <c r="J52" s="182"/>
    </row>
    <row r="53" spans="1:10" s="190" customFormat="1" ht="12.75">
      <c r="A53" s="187" t="s">
        <v>1040</v>
      </c>
      <c r="B53" s="239" t="s">
        <v>968</v>
      </c>
      <c r="C53" s="189">
        <f>SUM(D53:F53)</f>
        <v>0</v>
      </c>
      <c r="D53" s="191"/>
      <c r="E53" s="191"/>
      <c r="F53" s="189"/>
      <c r="G53" s="191">
        <f>SUM(H53:J53)</f>
        <v>0</v>
      </c>
      <c r="H53" s="191"/>
      <c r="I53" s="191"/>
      <c r="J53" s="191"/>
    </row>
    <row r="54" spans="1:10" s="158" customFormat="1" ht="25.5">
      <c r="A54" s="163">
        <v>5</v>
      </c>
      <c r="B54" s="244" t="s">
        <v>951</v>
      </c>
      <c r="C54" s="165">
        <f>SUM(D54:F54)</f>
        <v>0</v>
      </c>
      <c r="D54" s="165">
        <f>SUM(E54:G54)</f>
        <v>0</v>
      </c>
      <c r="E54" s="165">
        <f>SUM(F54:H54)</f>
        <v>0</v>
      </c>
      <c r="F54" s="165">
        <f>SUM(G54:I54)</f>
        <v>0</v>
      </c>
      <c r="G54" s="165">
        <f>SUM(H54:J54)</f>
        <v>0</v>
      </c>
      <c r="H54" s="165">
        <f>SUM(I54:K54)</f>
        <v>0</v>
      </c>
      <c r="I54" s="165">
        <f>SUM(J54:L54)</f>
        <v>0</v>
      </c>
      <c r="J54" s="165">
        <f>SUM(K54:M54)</f>
        <v>0</v>
      </c>
    </row>
    <row r="55" spans="1:10" s="158" customFormat="1" ht="30" customHeight="1">
      <c r="A55" s="163"/>
      <c r="B55" s="522" t="s">
        <v>1044</v>
      </c>
      <c r="C55" s="523"/>
      <c r="D55" s="523"/>
      <c r="E55" s="523"/>
      <c r="F55" s="523"/>
      <c r="G55" s="523"/>
      <c r="H55" s="523"/>
      <c r="I55" s="523"/>
      <c r="J55" s="524"/>
    </row>
    <row r="56" spans="1:10" s="158" customFormat="1" ht="51">
      <c r="A56" s="163" t="s">
        <v>952</v>
      </c>
      <c r="B56" s="164" t="s">
        <v>1045</v>
      </c>
      <c r="C56" s="165"/>
      <c r="D56" s="165"/>
      <c r="E56" s="165"/>
      <c r="F56" s="165"/>
      <c r="G56" s="165"/>
      <c r="H56" s="165"/>
      <c r="I56" s="165"/>
      <c r="J56" s="165"/>
    </row>
    <row r="57" spans="1:10" s="158" customFormat="1" ht="15">
      <c r="A57" s="198" t="s">
        <v>977</v>
      </c>
      <c r="B57" s="199" t="s">
        <v>988</v>
      </c>
      <c r="C57" s="200"/>
      <c r="D57" s="200"/>
      <c r="E57" s="200"/>
      <c r="F57" s="200"/>
      <c r="G57" s="200"/>
      <c r="H57" s="200"/>
      <c r="I57" s="200"/>
      <c r="J57" s="200"/>
    </row>
    <row r="58" spans="1:10" s="237" customFormat="1" ht="15">
      <c r="A58" s="187" t="s">
        <v>978</v>
      </c>
      <c r="B58" s="188" t="s">
        <v>968</v>
      </c>
      <c r="C58" s="191"/>
      <c r="D58" s="191"/>
      <c r="E58" s="191"/>
      <c r="F58" s="191"/>
      <c r="G58" s="191"/>
      <c r="H58" s="191"/>
      <c r="I58" s="191"/>
      <c r="J58" s="191"/>
    </row>
    <row r="59" spans="1:10" s="158" customFormat="1" ht="15">
      <c r="A59" s="198" t="s">
        <v>989</v>
      </c>
      <c r="B59" s="199" t="s">
        <v>991</v>
      </c>
      <c r="C59" s="200"/>
      <c r="D59" s="200"/>
      <c r="E59" s="200"/>
      <c r="F59" s="200"/>
      <c r="G59" s="200"/>
      <c r="H59" s="200"/>
      <c r="I59" s="200"/>
      <c r="J59" s="200"/>
    </row>
    <row r="60" spans="1:10" s="158" customFormat="1" ht="15">
      <c r="A60" s="198" t="s">
        <v>990</v>
      </c>
      <c r="B60" s="199" t="s">
        <v>995</v>
      </c>
      <c r="C60" s="235"/>
      <c r="D60" s="200"/>
      <c r="E60" s="200"/>
      <c r="F60" s="200"/>
      <c r="G60" s="200"/>
      <c r="H60" s="200"/>
      <c r="I60" s="200"/>
      <c r="J60" s="200"/>
    </row>
    <row r="61" spans="1:10" s="158" customFormat="1" ht="27" customHeight="1">
      <c r="A61" s="198" t="s">
        <v>993</v>
      </c>
      <c r="B61" s="199" t="s">
        <v>992</v>
      </c>
      <c r="C61" s="235"/>
      <c r="D61" s="200"/>
      <c r="E61" s="200"/>
      <c r="F61" s="200"/>
      <c r="G61" s="200"/>
      <c r="H61" s="200"/>
      <c r="I61" s="200"/>
      <c r="J61" s="200"/>
    </row>
    <row r="62" spans="1:10" s="237" customFormat="1" ht="15">
      <c r="A62" s="187" t="s">
        <v>994</v>
      </c>
      <c r="B62" s="188" t="s">
        <v>968</v>
      </c>
      <c r="C62" s="236"/>
      <c r="D62" s="191"/>
      <c r="E62" s="191"/>
      <c r="F62" s="191"/>
      <c r="G62" s="191"/>
      <c r="H62" s="191"/>
      <c r="I62" s="191"/>
      <c r="J62" s="191"/>
    </row>
    <row r="63" spans="1:10" s="158" customFormat="1" ht="30" customHeight="1">
      <c r="A63" s="187"/>
      <c r="B63" s="506" t="s">
        <v>1010</v>
      </c>
      <c r="C63" s="507"/>
      <c r="D63" s="507"/>
      <c r="E63" s="507"/>
      <c r="F63" s="507"/>
      <c r="G63" s="507"/>
      <c r="H63" s="507"/>
      <c r="I63" s="507"/>
      <c r="J63" s="508"/>
    </row>
    <row r="64" spans="1:10" s="158" customFormat="1" ht="15">
      <c r="A64" s="187"/>
      <c r="B64" s="232" t="s">
        <v>1048</v>
      </c>
      <c r="C64" s="166">
        <f>SUM(D64:F64)</f>
        <v>70600100</v>
      </c>
      <c r="D64" s="166">
        <f>D66+D70+D73+D90+D98+D120+D124</f>
        <v>0</v>
      </c>
      <c r="E64" s="166">
        <f aca="true" t="shared" si="17" ref="E64:J64">E66+E70+E73+E90+E98+E120+E124</f>
        <v>59514300</v>
      </c>
      <c r="F64" s="166">
        <f t="shared" si="17"/>
        <v>11085800</v>
      </c>
      <c r="G64" s="166">
        <f>SUM(H64:J64)</f>
        <v>51092641</v>
      </c>
      <c r="H64" s="166">
        <f t="shared" si="17"/>
        <v>0</v>
      </c>
      <c r="I64" s="166">
        <f t="shared" si="17"/>
        <v>40007897</v>
      </c>
      <c r="J64" s="166">
        <f t="shared" si="17"/>
        <v>11084744</v>
      </c>
    </row>
    <row r="65" spans="1:10" s="201" customFormat="1" ht="31.5">
      <c r="A65" s="187"/>
      <c r="B65" s="337" t="s">
        <v>1016</v>
      </c>
      <c r="C65" s="336"/>
      <c r="D65" s="336"/>
      <c r="E65" s="336"/>
      <c r="F65" s="336"/>
      <c r="G65" s="336"/>
      <c r="H65" s="336"/>
      <c r="I65" s="336"/>
      <c r="J65" s="336"/>
    </row>
    <row r="66" spans="1:10" s="201" customFormat="1" ht="15">
      <c r="A66" s="163"/>
      <c r="B66" s="332" t="s">
        <v>1046</v>
      </c>
      <c r="C66" s="224">
        <f>SUM(C67:C69)</f>
        <v>44000100</v>
      </c>
      <c r="D66" s="224">
        <f aca="true" t="shared" si="18" ref="D66:J66">SUM(D67:D69)</f>
        <v>0</v>
      </c>
      <c r="E66" s="224">
        <f t="shared" si="18"/>
        <v>35093000</v>
      </c>
      <c r="F66" s="224">
        <f t="shared" si="18"/>
        <v>8907100</v>
      </c>
      <c r="G66" s="224">
        <f t="shared" si="18"/>
        <v>40749168.4</v>
      </c>
      <c r="H66" s="224">
        <f t="shared" si="18"/>
        <v>0</v>
      </c>
      <c r="I66" s="224">
        <f t="shared" si="18"/>
        <v>31842157</v>
      </c>
      <c r="J66" s="224">
        <f t="shared" si="18"/>
        <v>8907011.4</v>
      </c>
    </row>
    <row r="67" spans="1:10" s="229" customFormat="1" ht="15" customHeight="1">
      <c r="A67" s="327">
        <v>1</v>
      </c>
      <c r="B67" s="238" t="s">
        <v>946</v>
      </c>
      <c r="C67" s="228">
        <f aca="true" t="shared" si="19" ref="C67:C73">SUM(D67:F67)</f>
        <v>0</v>
      </c>
      <c r="D67" s="228"/>
      <c r="E67" s="228"/>
      <c r="F67" s="168"/>
      <c r="G67" s="228">
        <f>SUM(H67:J67)</f>
        <v>0</v>
      </c>
      <c r="H67" s="228"/>
      <c r="I67" s="228"/>
      <c r="J67" s="228"/>
    </row>
    <row r="68" spans="1:10" s="229" customFormat="1" ht="15" customHeight="1">
      <c r="A68" s="327">
        <v>2</v>
      </c>
      <c r="B68" s="238" t="s">
        <v>948</v>
      </c>
      <c r="C68" s="228">
        <f t="shared" si="19"/>
        <v>44000100</v>
      </c>
      <c r="D68" s="228"/>
      <c r="E68" s="228">
        <v>35093000</v>
      </c>
      <c r="F68" s="228">
        <v>8907100</v>
      </c>
      <c r="G68" s="228">
        <f>SUM(H68:J68)</f>
        <v>40749168.4</v>
      </c>
      <c r="H68" s="228"/>
      <c r="I68" s="228">
        <v>31842157</v>
      </c>
      <c r="J68" s="228">
        <v>8907011.4</v>
      </c>
    </row>
    <row r="69" spans="1:10" s="229" customFormat="1" ht="15" customHeight="1">
      <c r="A69" s="407">
        <v>3</v>
      </c>
      <c r="B69" s="238" t="s">
        <v>1021</v>
      </c>
      <c r="C69" s="228">
        <f t="shared" si="19"/>
        <v>0</v>
      </c>
      <c r="D69" s="228"/>
      <c r="E69" s="228"/>
      <c r="F69" s="228"/>
      <c r="G69" s="228">
        <f>SUM(H69:J69)</f>
        <v>0</v>
      </c>
      <c r="H69" s="228"/>
      <c r="I69" s="228"/>
      <c r="J69" s="228"/>
    </row>
    <row r="70" spans="1:10" s="201" customFormat="1" ht="15" customHeight="1">
      <c r="A70" s="163"/>
      <c r="B70" s="332" t="s">
        <v>1047</v>
      </c>
      <c r="C70" s="224">
        <f t="shared" si="19"/>
        <v>1381100</v>
      </c>
      <c r="D70" s="224">
        <f>SUM(D71:D72)</f>
        <v>0</v>
      </c>
      <c r="E70" s="224">
        <f>SUM(E71:E72)</f>
        <v>0</v>
      </c>
      <c r="F70" s="224">
        <f>SUM(F71:F72)</f>
        <v>1381100</v>
      </c>
      <c r="G70" s="224">
        <f>SUM(H70:J70)</f>
        <v>1380998</v>
      </c>
      <c r="H70" s="224">
        <f>SUM(H71:H72)</f>
        <v>0</v>
      </c>
      <c r="I70" s="224">
        <f>SUM(I71:I72)</f>
        <v>0</v>
      </c>
      <c r="J70" s="224">
        <f>SUM(J71:J72)</f>
        <v>1380998</v>
      </c>
    </row>
    <row r="71" spans="1:10" s="229" customFormat="1" ht="15" customHeight="1">
      <c r="A71" s="227">
        <v>1</v>
      </c>
      <c r="B71" s="252" t="s">
        <v>946</v>
      </c>
      <c r="C71" s="228">
        <f t="shared" si="19"/>
        <v>0</v>
      </c>
      <c r="D71" s="228"/>
      <c r="E71" s="228"/>
      <c r="F71" s="168"/>
      <c r="G71" s="228">
        <f>SUM(H71:J71)</f>
        <v>0</v>
      </c>
      <c r="H71" s="228"/>
      <c r="I71" s="228"/>
      <c r="J71" s="228"/>
    </row>
    <row r="72" spans="1:10" s="229" customFormat="1" ht="15" customHeight="1">
      <c r="A72" s="227">
        <v>2</v>
      </c>
      <c r="B72" s="252" t="s">
        <v>948</v>
      </c>
      <c r="C72" s="228">
        <f t="shared" si="19"/>
        <v>1381100</v>
      </c>
      <c r="D72" s="228"/>
      <c r="E72" s="228"/>
      <c r="F72" s="228">
        <v>1381100</v>
      </c>
      <c r="G72" s="228">
        <f>H72+I72+J72</f>
        <v>1380998</v>
      </c>
      <c r="H72" s="228"/>
      <c r="I72" s="228"/>
      <c r="J72" s="228">
        <v>1380998</v>
      </c>
    </row>
    <row r="73" spans="1:10" s="201" customFormat="1" ht="15" customHeight="1">
      <c r="A73" s="226"/>
      <c r="B73" s="253" t="s">
        <v>1013</v>
      </c>
      <c r="C73" s="224">
        <f t="shared" si="19"/>
        <v>0</v>
      </c>
      <c r="D73" s="224">
        <f>D74+D79+D82+D85+D87</f>
        <v>0</v>
      </c>
      <c r="E73" s="224">
        <f>E74+E79+E82+E85+E87</f>
        <v>0</v>
      </c>
      <c r="F73" s="224">
        <f>F74+F79+F82+F85+F87</f>
        <v>0</v>
      </c>
      <c r="G73" s="224">
        <f>H73+I73+J73</f>
        <v>0</v>
      </c>
      <c r="H73" s="224">
        <f>H74+H79+H82+H85+H87</f>
        <v>0</v>
      </c>
      <c r="I73" s="224">
        <f>I74+I79+I82+I85+I87</f>
        <v>0</v>
      </c>
      <c r="J73" s="224">
        <f>J74+J79+J82+J85+J87</f>
        <v>0</v>
      </c>
    </row>
    <row r="74" spans="1:10" s="229" customFormat="1" ht="15" customHeight="1">
      <c r="A74" s="227">
        <v>1</v>
      </c>
      <c r="B74" s="252" t="s">
        <v>999</v>
      </c>
      <c r="C74" s="228">
        <f aca="true" t="shared" si="20" ref="C74:C130">SUM(D74:F74)</f>
        <v>0</v>
      </c>
      <c r="D74" s="228">
        <f>D75+D76</f>
        <v>0</v>
      </c>
      <c r="E74" s="228">
        <f>E75+E76</f>
        <v>0</v>
      </c>
      <c r="F74" s="228">
        <f>F75+F76</f>
        <v>0</v>
      </c>
      <c r="G74" s="228">
        <f aca="true" t="shared" si="21" ref="G74:G126">H74+I74+J74</f>
        <v>0</v>
      </c>
      <c r="H74" s="228">
        <f>H75+H76</f>
        <v>0</v>
      </c>
      <c r="I74" s="228">
        <f>I75+I76</f>
        <v>0</v>
      </c>
      <c r="J74" s="228">
        <f>J75+J76</f>
        <v>0</v>
      </c>
    </row>
    <row r="75" spans="1:10" s="229" customFormat="1" ht="15" customHeight="1">
      <c r="A75" s="227"/>
      <c r="B75" s="251" t="s">
        <v>997</v>
      </c>
      <c r="C75" s="228">
        <f t="shared" si="20"/>
        <v>0</v>
      </c>
      <c r="D75" s="228"/>
      <c r="E75" s="228"/>
      <c r="F75" s="228"/>
      <c r="G75" s="228">
        <f t="shared" si="21"/>
        <v>0</v>
      </c>
      <c r="H75" s="228"/>
      <c r="I75" s="228"/>
      <c r="J75" s="228"/>
    </row>
    <row r="76" spans="1:10" s="229" customFormat="1" ht="15" customHeight="1">
      <c r="A76" s="227"/>
      <c r="B76" s="251" t="s">
        <v>998</v>
      </c>
      <c r="C76" s="228">
        <f t="shared" si="20"/>
        <v>0</v>
      </c>
      <c r="D76" s="228"/>
      <c r="E76" s="228"/>
      <c r="F76" s="228"/>
      <c r="G76" s="228">
        <f t="shared" si="21"/>
        <v>0</v>
      </c>
      <c r="H76" s="228"/>
      <c r="I76" s="228"/>
      <c r="J76" s="228"/>
    </row>
    <row r="77" spans="1:10" s="229" customFormat="1" ht="15" customHeight="1">
      <c r="A77" s="227"/>
      <c r="B77" s="251" t="s">
        <v>1000</v>
      </c>
      <c r="C77" s="228">
        <f t="shared" si="20"/>
        <v>0</v>
      </c>
      <c r="D77" s="228"/>
      <c r="E77" s="228"/>
      <c r="F77" s="228"/>
      <c r="G77" s="228">
        <f t="shared" si="21"/>
        <v>0</v>
      </c>
      <c r="H77" s="228"/>
      <c r="I77" s="228"/>
      <c r="J77" s="228"/>
    </row>
    <row r="78" spans="1:10" s="229" customFormat="1" ht="15" customHeight="1">
      <c r="A78" s="227"/>
      <c r="B78" s="251" t="s">
        <v>1061</v>
      </c>
      <c r="C78" s="228"/>
      <c r="D78" s="228"/>
      <c r="E78" s="228"/>
      <c r="F78" s="228"/>
      <c r="G78" s="228"/>
      <c r="H78" s="228"/>
      <c r="I78" s="228"/>
      <c r="J78" s="228"/>
    </row>
    <row r="79" spans="1:10" s="229" customFormat="1" ht="15" customHeight="1">
      <c r="A79" s="227">
        <v>2</v>
      </c>
      <c r="B79" s="252" t="s">
        <v>945</v>
      </c>
      <c r="C79" s="228">
        <f t="shared" si="20"/>
        <v>0</v>
      </c>
      <c r="D79" s="228">
        <f>SUM(D80:D81)</f>
        <v>0</v>
      </c>
      <c r="E79" s="228">
        <f>SUM(E80:E81)</f>
        <v>0</v>
      </c>
      <c r="F79" s="228">
        <f>SUM(F80:F81)</f>
        <v>0</v>
      </c>
      <c r="G79" s="228">
        <f t="shared" si="21"/>
        <v>0</v>
      </c>
      <c r="H79" s="228">
        <f>SUM(H80:H81)</f>
        <v>0</v>
      </c>
      <c r="I79" s="228">
        <f>SUM(I80:I81)</f>
        <v>0</v>
      </c>
      <c r="J79" s="228">
        <f>SUM(J80:J81)</f>
        <v>0</v>
      </c>
    </row>
    <row r="80" spans="1:10" s="229" customFormat="1" ht="15" customHeight="1">
      <c r="A80" s="227"/>
      <c r="B80" s="251" t="s">
        <v>997</v>
      </c>
      <c r="C80" s="228">
        <f t="shared" si="20"/>
        <v>0</v>
      </c>
      <c r="D80" s="228"/>
      <c r="E80" s="228"/>
      <c r="F80" s="228"/>
      <c r="G80" s="228">
        <f t="shared" si="21"/>
        <v>0</v>
      </c>
      <c r="H80" s="228"/>
      <c r="I80" s="228"/>
      <c r="J80" s="228"/>
    </row>
    <row r="81" spans="1:10" s="229" customFormat="1" ht="15" customHeight="1">
      <c r="A81" s="227"/>
      <c r="B81" s="251" t="s">
        <v>998</v>
      </c>
      <c r="C81" s="228">
        <f t="shared" si="20"/>
        <v>0</v>
      </c>
      <c r="D81" s="228"/>
      <c r="E81" s="228"/>
      <c r="F81" s="228"/>
      <c r="G81" s="228">
        <f t="shared" si="21"/>
        <v>0</v>
      </c>
      <c r="H81" s="228"/>
      <c r="I81" s="228"/>
      <c r="J81" s="228"/>
    </row>
    <row r="82" spans="1:10" s="229" customFormat="1" ht="15" customHeight="1">
      <c r="A82" s="227">
        <v>3</v>
      </c>
      <c r="B82" s="252" t="s">
        <v>974</v>
      </c>
      <c r="C82" s="228">
        <f t="shared" si="20"/>
        <v>0</v>
      </c>
      <c r="D82" s="228">
        <f>SUM(D83:D84)</f>
        <v>0</v>
      </c>
      <c r="E82" s="228">
        <f>SUM(E83:E84)</f>
        <v>0</v>
      </c>
      <c r="F82" s="228">
        <f>SUM(F83:F84)</f>
        <v>0</v>
      </c>
      <c r="G82" s="228">
        <f t="shared" si="21"/>
        <v>0</v>
      </c>
      <c r="H82" s="228">
        <f>SUM(H83:H84)</f>
        <v>0</v>
      </c>
      <c r="I82" s="228">
        <f>SUM(I83:I84)</f>
        <v>0</v>
      </c>
      <c r="J82" s="228">
        <f>SUM(J83:J84)</f>
        <v>0</v>
      </c>
    </row>
    <row r="83" spans="1:10" s="229" customFormat="1" ht="15" customHeight="1">
      <c r="A83" s="227"/>
      <c r="B83" s="251" t="s">
        <v>997</v>
      </c>
      <c r="C83" s="228">
        <f t="shared" si="20"/>
        <v>0</v>
      </c>
      <c r="D83" s="228"/>
      <c r="E83" s="228"/>
      <c r="F83" s="228"/>
      <c r="G83" s="228">
        <f t="shared" si="21"/>
        <v>0</v>
      </c>
      <c r="H83" s="228"/>
      <c r="I83" s="228"/>
      <c r="J83" s="228"/>
    </row>
    <row r="84" spans="1:10" s="225" customFormat="1" ht="15" customHeight="1">
      <c r="A84" s="227"/>
      <c r="B84" s="251" t="s">
        <v>998</v>
      </c>
      <c r="C84" s="228">
        <f t="shared" si="20"/>
        <v>0</v>
      </c>
      <c r="D84" s="228"/>
      <c r="E84" s="228"/>
      <c r="F84" s="228"/>
      <c r="G84" s="228">
        <f t="shared" si="21"/>
        <v>0</v>
      </c>
      <c r="H84" s="228"/>
      <c r="I84" s="228"/>
      <c r="J84" s="228"/>
    </row>
    <row r="85" spans="1:10" s="225" customFormat="1" ht="15" customHeight="1">
      <c r="A85" s="227">
        <v>4</v>
      </c>
      <c r="B85" s="252" t="s">
        <v>975</v>
      </c>
      <c r="C85" s="228">
        <f t="shared" si="20"/>
        <v>0</v>
      </c>
      <c r="D85" s="228">
        <f>SUM(D86)</f>
        <v>0</v>
      </c>
      <c r="E85" s="228">
        <f>SUM(E86)</f>
        <v>0</v>
      </c>
      <c r="F85" s="228">
        <f>SUM(F86)</f>
        <v>0</v>
      </c>
      <c r="G85" s="228">
        <f t="shared" si="21"/>
        <v>0</v>
      </c>
      <c r="H85" s="228">
        <f>SUM(H86)</f>
        <v>0</v>
      </c>
      <c r="I85" s="228">
        <f>SUM(I86)</f>
        <v>0</v>
      </c>
      <c r="J85" s="228">
        <f>SUM(J86)</f>
        <v>0</v>
      </c>
    </row>
    <row r="86" spans="1:10" s="225" customFormat="1" ht="15" customHeight="1">
      <c r="A86" s="227"/>
      <c r="B86" s="251" t="s">
        <v>1000</v>
      </c>
      <c r="C86" s="228">
        <f t="shared" si="20"/>
        <v>0</v>
      </c>
      <c r="D86" s="228"/>
      <c r="E86" s="228"/>
      <c r="F86" s="228"/>
      <c r="G86" s="228">
        <f t="shared" si="21"/>
        <v>0</v>
      </c>
      <c r="H86" s="228"/>
      <c r="I86" s="228"/>
      <c r="J86" s="228"/>
    </row>
    <row r="87" spans="1:10" s="225" customFormat="1" ht="15" customHeight="1">
      <c r="A87" s="227">
        <v>5</v>
      </c>
      <c r="B87" s="252" t="s">
        <v>1014</v>
      </c>
      <c r="C87" s="228">
        <f t="shared" si="20"/>
        <v>0</v>
      </c>
      <c r="D87" s="228">
        <f>SUM(D88:D89)</f>
        <v>0</v>
      </c>
      <c r="E87" s="228">
        <f>SUM(E88:E89)</f>
        <v>0</v>
      </c>
      <c r="F87" s="228">
        <f>SUM(F88:F89)</f>
        <v>0</v>
      </c>
      <c r="G87" s="228">
        <f t="shared" si="21"/>
        <v>0</v>
      </c>
      <c r="H87" s="228">
        <f>SUM(H88:H89)</f>
        <v>0</v>
      </c>
      <c r="I87" s="228">
        <f>SUM(I88:I89)</f>
        <v>0</v>
      </c>
      <c r="J87" s="228">
        <f>SUM(J88:J89)</f>
        <v>0</v>
      </c>
    </row>
    <row r="88" spans="1:10" s="225" customFormat="1" ht="15" customHeight="1">
      <c r="A88" s="227"/>
      <c r="B88" s="251" t="s">
        <v>997</v>
      </c>
      <c r="C88" s="228">
        <f t="shared" si="20"/>
        <v>0</v>
      </c>
      <c r="D88" s="228"/>
      <c r="E88" s="228"/>
      <c r="F88" s="228"/>
      <c r="G88" s="228">
        <f t="shared" si="21"/>
        <v>0</v>
      </c>
      <c r="H88" s="228"/>
      <c r="I88" s="228"/>
      <c r="J88" s="228"/>
    </row>
    <row r="89" spans="1:10" s="225" customFormat="1" ht="15" customHeight="1">
      <c r="A89" s="227"/>
      <c r="B89" s="251" t="s">
        <v>998</v>
      </c>
      <c r="C89" s="228">
        <f t="shared" si="20"/>
        <v>0</v>
      </c>
      <c r="D89" s="228"/>
      <c r="E89" s="228"/>
      <c r="F89" s="228"/>
      <c r="G89" s="228">
        <f t="shared" si="21"/>
        <v>0</v>
      </c>
      <c r="H89" s="228"/>
      <c r="I89" s="228"/>
      <c r="J89" s="228"/>
    </row>
    <row r="90" spans="1:10" s="324" customFormat="1" ht="15" customHeight="1">
      <c r="A90" s="321"/>
      <c r="B90" s="333" t="s">
        <v>1015</v>
      </c>
      <c r="C90" s="323">
        <f t="shared" si="20"/>
        <v>24018400</v>
      </c>
      <c r="D90" s="323">
        <f>SUM(D91:D96)</f>
        <v>0</v>
      </c>
      <c r="E90" s="323">
        <f>SUM(E91:E96)</f>
        <v>23450000</v>
      </c>
      <c r="F90" s="323">
        <f>SUM(F91:F96)</f>
        <v>568400</v>
      </c>
      <c r="G90" s="323">
        <f t="shared" si="21"/>
        <v>8734025</v>
      </c>
      <c r="H90" s="323">
        <f>SUM(H91:H96)</f>
        <v>0</v>
      </c>
      <c r="I90" s="323">
        <f>SUM(I91:I96)</f>
        <v>8165740</v>
      </c>
      <c r="J90" s="323">
        <f>SUM(J91:J96)</f>
        <v>568285</v>
      </c>
    </row>
    <row r="91" spans="1:10" s="322" customFormat="1" ht="15" customHeight="1">
      <c r="A91" s="192">
        <v>1</v>
      </c>
      <c r="B91" s="193" t="s">
        <v>945</v>
      </c>
      <c r="C91" s="194">
        <f t="shared" si="20"/>
        <v>0</v>
      </c>
      <c r="D91" s="194"/>
      <c r="E91" s="194"/>
      <c r="F91" s="194"/>
      <c r="G91" s="194">
        <f t="shared" si="21"/>
        <v>0</v>
      </c>
      <c r="H91" s="194"/>
      <c r="I91" s="194"/>
      <c r="J91" s="194"/>
    </row>
    <row r="92" spans="1:10" s="322" customFormat="1" ht="15" customHeight="1">
      <c r="A92" s="192">
        <v>2</v>
      </c>
      <c r="B92" s="193" t="s">
        <v>974</v>
      </c>
      <c r="C92" s="194">
        <f t="shared" si="20"/>
        <v>0</v>
      </c>
      <c r="D92" s="194"/>
      <c r="E92" s="194"/>
      <c r="F92" s="194"/>
      <c r="G92" s="194">
        <f t="shared" si="21"/>
        <v>0</v>
      </c>
      <c r="H92" s="194"/>
      <c r="I92" s="194"/>
      <c r="J92" s="194"/>
    </row>
    <row r="93" spans="1:10" s="322" customFormat="1" ht="15" customHeight="1">
      <c r="A93" s="192">
        <v>3</v>
      </c>
      <c r="B93" s="193" t="s">
        <v>975</v>
      </c>
      <c r="C93" s="194">
        <f t="shared" si="20"/>
        <v>0</v>
      </c>
      <c r="D93" s="194"/>
      <c r="E93" s="194"/>
      <c r="F93" s="194"/>
      <c r="G93" s="194">
        <f t="shared" si="21"/>
        <v>0</v>
      </c>
      <c r="H93" s="194"/>
      <c r="I93" s="194"/>
      <c r="J93" s="194"/>
    </row>
    <row r="94" spans="1:10" s="322" customFormat="1" ht="15" customHeight="1">
      <c r="A94" s="192">
        <v>5</v>
      </c>
      <c r="B94" s="193" t="s">
        <v>946</v>
      </c>
      <c r="C94" s="194">
        <f t="shared" si="20"/>
        <v>0</v>
      </c>
      <c r="D94" s="194"/>
      <c r="E94" s="194"/>
      <c r="F94" s="194"/>
      <c r="G94" s="194">
        <f t="shared" si="21"/>
        <v>0</v>
      </c>
      <c r="H94" s="194"/>
      <c r="I94" s="194"/>
      <c r="J94" s="194"/>
    </row>
    <row r="95" spans="1:10" s="322" customFormat="1" ht="15" customHeight="1">
      <c r="A95" s="192">
        <v>6</v>
      </c>
      <c r="B95" s="193" t="s">
        <v>948</v>
      </c>
      <c r="C95" s="194">
        <f t="shared" si="20"/>
        <v>24018400</v>
      </c>
      <c r="D95" s="194"/>
      <c r="E95" s="194">
        <v>23450000</v>
      </c>
      <c r="F95" s="194">
        <v>568400</v>
      </c>
      <c r="G95" s="194">
        <f t="shared" si="21"/>
        <v>8734025</v>
      </c>
      <c r="H95" s="194"/>
      <c r="I95" s="194">
        <v>8165740</v>
      </c>
      <c r="J95" s="194">
        <v>568285</v>
      </c>
    </row>
    <row r="96" spans="1:10" s="322" customFormat="1" ht="15" customHeight="1">
      <c r="A96" s="192">
        <v>7</v>
      </c>
      <c r="B96" s="193" t="s">
        <v>944</v>
      </c>
      <c r="C96" s="194">
        <f t="shared" si="20"/>
        <v>0</v>
      </c>
      <c r="D96" s="194"/>
      <c r="E96" s="194"/>
      <c r="F96" s="194"/>
      <c r="G96" s="194">
        <f t="shared" si="21"/>
        <v>0</v>
      </c>
      <c r="H96" s="194"/>
      <c r="I96" s="194"/>
      <c r="J96" s="194"/>
    </row>
    <row r="97" spans="1:10" s="322" customFormat="1" ht="47.25">
      <c r="A97" s="226"/>
      <c r="B97" s="335" t="s">
        <v>1017</v>
      </c>
      <c r="C97" s="228"/>
      <c r="D97" s="194"/>
      <c r="E97" s="194"/>
      <c r="F97" s="194"/>
      <c r="G97" s="228"/>
      <c r="H97" s="194"/>
      <c r="I97" s="194"/>
      <c r="J97" s="194"/>
    </row>
    <row r="98" spans="1:10" s="324" customFormat="1" ht="25.5">
      <c r="A98" s="226">
        <v>1.1</v>
      </c>
      <c r="B98" s="253" t="s">
        <v>1018</v>
      </c>
      <c r="C98" s="224">
        <f>SUM(D98:F98)</f>
        <v>971300</v>
      </c>
      <c r="D98" s="224">
        <f>D99+D102+D105+D108+D111+D114+D117</f>
        <v>0</v>
      </c>
      <c r="E98" s="224">
        <f>E99+E102+E105+E108+E111+E114+E117</f>
        <v>971300</v>
      </c>
      <c r="F98" s="224">
        <f>F99+F102+F105+F108+F111+F114+F117</f>
        <v>0</v>
      </c>
      <c r="G98" s="224">
        <f>H98+I98+J98</f>
        <v>0</v>
      </c>
      <c r="H98" s="224">
        <f>H99+H102+H105+H108+H111+H114+H117</f>
        <v>0</v>
      </c>
      <c r="I98" s="224">
        <f>I99+I102+I105+I108+I111+I114+I117</f>
        <v>0</v>
      </c>
      <c r="J98" s="224">
        <f>J99+J102+J105+J108+J111+J114+J117</f>
        <v>0</v>
      </c>
    </row>
    <row r="99" spans="1:10" s="322" customFormat="1" ht="15" customHeight="1">
      <c r="A99" s="227">
        <v>1</v>
      </c>
      <c r="B99" s="343" t="s">
        <v>944</v>
      </c>
      <c r="C99" s="228">
        <f t="shared" si="20"/>
        <v>0</v>
      </c>
      <c r="D99" s="228">
        <f>SUM(D100:D101)</f>
        <v>0</v>
      </c>
      <c r="E99" s="228">
        <f aca="true" t="shared" si="22" ref="E99:J99">SUM(E100:E101)</f>
        <v>0</v>
      </c>
      <c r="F99" s="228">
        <f t="shared" si="22"/>
        <v>0</v>
      </c>
      <c r="G99" s="228">
        <f t="shared" si="21"/>
        <v>0</v>
      </c>
      <c r="H99" s="228">
        <f t="shared" si="22"/>
        <v>0</v>
      </c>
      <c r="I99" s="228">
        <f t="shared" si="22"/>
        <v>0</v>
      </c>
      <c r="J99" s="228">
        <f t="shared" si="22"/>
        <v>0</v>
      </c>
    </row>
    <row r="100" spans="1:10" s="322" customFormat="1" ht="15" customHeight="1">
      <c r="A100" s="227"/>
      <c r="B100" s="251" t="s">
        <v>1057</v>
      </c>
      <c r="C100" s="228">
        <f t="shared" si="20"/>
        <v>0</v>
      </c>
      <c r="D100" s="228"/>
      <c r="E100" s="228"/>
      <c r="F100" s="228"/>
      <c r="G100" s="228">
        <f t="shared" si="21"/>
        <v>0</v>
      </c>
      <c r="H100" s="228"/>
      <c r="I100" s="228"/>
      <c r="J100" s="228"/>
    </row>
    <row r="101" spans="1:10" s="322" customFormat="1" ht="15" customHeight="1">
      <c r="A101" s="227"/>
      <c r="B101" s="344" t="s">
        <v>1058</v>
      </c>
      <c r="C101" s="194">
        <f t="shared" si="20"/>
        <v>0</v>
      </c>
      <c r="D101" s="194"/>
      <c r="E101" s="194"/>
      <c r="F101" s="194"/>
      <c r="G101" s="194">
        <f t="shared" si="21"/>
        <v>0</v>
      </c>
      <c r="H101" s="194"/>
      <c r="I101" s="194"/>
      <c r="J101" s="194"/>
    </row>
    <row r="102" spans="1:10" s="322" customFormat="1" ht="15" customHeight="1">
      <c r="A102" s="227">
        <v>2</v>
      </c>
      <c r="B102" s="334" t="s">
        <v>945</v>
      </c>
      <c r="C102" s="228">
        <f t="shared" si="20"/>
        <v>0</v>
      </c>
      <c r="D102" s="228">
        <f>SUM(D103:D104)</f>
        <v>0</v>
      </c>
      <c r="E102" s="228">
        <f aca="true" t="shared" si="23" ref="E102:J102">SUM(E103:E104)</f>
        <v>0</v>
      </c>
      <c r="F102" s="228">
        <f t="shared" si="23"/>
        <v>0</v>
      </c>
      <c r="G102" s="228">
        <f t="shared" si="21"/>
        <v>0</v>
      </c>
      <c r="H102" s="228">
        <f t="shared" si="23"/>
        <v>0</v>
      </c>
      <c r="I102" s="228">
        <f t="shared" si="23"/>
        <v>0</v>
      </c>
      <c r="J102" s="228">
        <f t="shared" si="23"/>
        <v>0</v>
      </c>
    </row>
    <row r="103" spans="1:10" s="322" customFormat="1" ht="15" customHeight="1">
      <c r="A103" s="227"/>
      <c r="B103" s="251" t="s">
        <v>1057</v>
      </c>
      <c r="C103" s="228">
        <f t="shared" si="20"/>
        <v>0</v>
      </c>
      <c r="D103" s="228"/>
      <c r="E103" s="228"/>
      <c r="F103" s="228"/>
      <c r="G103" s="228">
        <f t="shared" si="21"/>
        <v>0</v>
      </c>
      <c r="H103" s="228"/>
      <c r="I103" s="228"/>
      <c r="J103" s="228"/>
    </row>
    <row r="104" spans="1:10" s="322" customFormat="1" ht="15" customHeight="1">
      <c r="A104" s="227"/>
      <c r="B104" s="344" t="s">
        <v>1058</v>
      </c>
      <c r="C104" s="194">
        <f t="shared" si="20"/>
        <v>0</v>
      </c>
      <c r="D104" s="194"/>
      <c r="E104" s="194"/>
      <c r="F104" s="194"/>
      <c r="G104" s="194">
        <f t="shared" si="21"/>
        <v>0</v>
      </c>
      <c r="H104" s="194"/>
      <c r="I104" s="194"/>
      <c r="J104" s="194"/>
    </row>
    <row r="105" spans="1:10" s="322" customFormat="1" ht="15" customHeight="1">
      <c r="A105" s="227">
        <v>3</v>
      </c>
      <c r="B105" s="334" t="s">
        <v>946</v>
      </c>
      <c r="C105" s="228">
        <f t="shared" si="20"/>
        <v>0</v>
      </c>
      <c r="D105" s="228">
        <f>SUM(D106:D107)</f>
        <v>0</v>
      </c>
      <c r="E105" s="228">
        <f>SUM(E106:E107)</f>
        <v>0</v>
      </c>
      <c r="F105" s="228">
        <f>SUM(F106:F107)</f>
        <v>0</v>
      </c>
      <c r="G105" s="228">
        <f t="shared" si="21"/>
        <v>0</v>
      </c>
      <c r="H105" s="228">
        <f>SUM(H106:H107)</f>
        <v>0</v>
      </c>
      <c r="I105" s="228">
        <f>SUM(I106:I107)</f>
        <v>0</v>
      </c>
      <c r="J105" s="228">
        <f>SUM(J106:J107)</f>
        <v>0</v>
      </c>
    </row>
    <row r="106" spans="1:10" s="322" customFormat="1" ht="15" customHeight="1">
      <c r="A106" s="227"/>
      <c r="B106" s="251" t="s">
        <v>1057</v>
      </c>
      <c r="C106" s="228">
        <f t="shared" si="20"/>
        <v>0</v>
      </c>
      <c r="D106" s="228"/>
      <c r="E106" s="228"/>
      <c r="F106" s="228"/>
      <c r="G106" s="228">
        <f t="shared" si="21"/>
        <v>0</v>
      </c>
      <c r="H106" s="228"/>
      <c r="I106" s="228"/>
      <c r="J106" s="228"/>
    </row>
    <row r="107" spans="1:10" s="322" customFormat="1" ht="15" customHeight="1">
      <c r="A107" s="227"/>
      <c r="B107" s="344" t="s">
        <v>1058</v>
      </c>
      <c r="C107" s="194">
        <f t="shared" si="20"/>
        <v>0</v>
      </c>
      <c r="D107" s="194"/>
      <c r="E107" s="194"/>
      <c r="F107" s="194"/>
      <c r="G107" s="194">
        <f t="shared" si="21"/>
        <v>0</v>
      </c>
      <c r="H107" s="194"/>
      <c r="I107" s="194"/>
      <c r="J107" s="194"/>
    </row>
    <row r="108" spans="1:10" s="322" customFormat="1" ht="15" customHeight="1">
      <c r="A108" s="227">
        <v>4</v>
      </c>
      <c r="B108" s="334" t="s">
        <v>948</v>
      </c>
      <c r="C108" s="228">
        <f t="shared" si="20"/>
        <v>971300</v>
      </c>
      <c r="D108" s="228">
        <f>SUM(D109:D110)</f>
        <v>0</v>
      </c>
      <c r="E108" s="228">
        <f aca="true" t="shared" si="24" ref="E108:J108">SUM(E109:E110)</f>
        <v>971300</v>
      </c>
      <c r="F108" s="228">
        <f t="shared" si="24"/>
        <v>0</v>
      </c>
      <c r="G108" s="228">
        <f t="shared" si="21"/>
        <v>0</v>
      </c>
      <c r="H108" s="228">
        <f t="shared" si="24"/>
        <v>0</v>
      </c>
      <c r="I108" s="228">
        <f t="shared" si="24"/>
        <v>0</v>
      </c>
      <c r="J108" s="228">
        <f t="shared" si="24"/>
        <v>0</v>
      </c>
    </row>
    <row r="109" spans="1:10" s="322" customFormat="1" ht="15" customHeight="1">
      <c r="A109" s="227"/>
      <c r="B109" s="251" t="s">
        <v>1057</v>
      </c>
      <c r="C109" s="228">
        <f t="shared" si="20"/>
        <v>542100</v>
      </c>
      <c r="D109" s="228"/>
      <c r="E109" s="228">
        <v>542100</v>
      </c>
      <c r="F109" s="228"/>
      <c r="G109" s="228">
        <f t="shared" si="21"/>
        <v>0</v>
      </c>
      <c r="H109" s="228"/>
      <c r="I109" s="228"/>
      <c r="J109" s="228"/>
    </row>
    <row r="110" spans="1:10" s="322" customFormat="1" ht="15" customHeight="1">
      <c r="A110" s="227"/>
      <c r="B110" s="344" t="s">
        <v>1058</v>
      </c>
      <c r="C110" s="194">
        <f t="shared" si="20"/>
        <v>429200</v>
      </c>
      <c r="D110" s="194"/>
      <c r="E110" s="194">
        <v>429200</v>
      </c>
      <c r="F110" s="194"/>
      <c r="G110" s="194">
        <f t="shared" si="21"/>
        <v>0</v>
      </c>
      <c r="H110" s="194"/>
      <c r="I110" s="194"/>
      <c r="J110" s="194"/>
    </row>
    <row r="111" spans="1:10" s="322" customFormat="1" ht="15" customHeight="1">
      <c r="A111" s="227">
        <v>5</v>
      </c>
      <c r="B111" s="334" t="s">
        <v>974</v>
      </c>
      <c r="C111" s="228">
        <f t="shared" si="20"/>
        <v>0</v>
      </c>
      <c r="D111" s="228">
        <f>SUM(D112:D113)</f>
        <v>0</v>
      </c>
      <c r="E111" s="228">
        <f aca="true" t="shared" si="25" ref="E111:J111">SUM(E112:E113)</f>
        <v>0</v>
      </c>
      <c r="F111" s="228">
        <f t="shared" si="25"/>
        <v>0</v>
      </c>
      <c r="G111" s="228">
        <f t="shared" si="21"/>
        <v>0</v>
      </c>
      <c r="H111" s="228">
        <f t="shared" si="25"/>
        <v>0</v>
      </c>
      <c r="I111" s="228">
        <f t="shared" si="25"/>
        <v>0</v>
      </c>
      <c r="J111" s="228">
        <f t="shared" si="25"/>
        <v>0</v>
      </c>
    </row>
    <row r="112" spans="1:10" s="322" customFormat="1" ht="15" customHeight="1">
      <c r="A112" s="227"/>
      <c r="B112" s="251" t="s">
        <v>1057</v>
      </c>
      <c r="C112" s="228">
        <f t="shared" si="20"/>
        <v>0</v>
      </c>
      <c r="D112" s="228"/>
      <c r="E112" s="228"/>
      <c r="F112" s="228"/>
      <c r="G112" s="228">
        <f t="shared" si="21"/>
        <v>0</v>
      </c>
      <c r="H112" s="228"/>
      <c r="I112" s="228"/>
      <c r="J112" s="228"/>
    </row>
    <row r="113" spans="1:10" s="322" customFormat="1" ht="15" customHeight="1">
      <c r="A113" s="227"/>
      <c r="B113" s="344" t="s">
        <v>1058</v>
      </c>
      <c r="C113" s="194">
        <f t="shared" si="20"/>
        <v>0</v>
      </c>
      <c r="D113" s="194"/>
      <c r="E113" s="194"/>
      <c r="F113" s="194"/>
      <c r="G113" s="194">
        <f t="shared" si="21"/>
        <v>0</v>
      </c>
      <c r="H113" s="194"/>
      <c r="I113" s="194"/>
      <c r="J113" s="194"/>
    </row>
    <row r="114" spans="1:10" s="322" customFormat="1" ht="15" customHeight="1">
      <c r="A114" s="227">
        <v>6</v>
      </c>
      <c r="B114" s="334" t="s">
        <v>975</v>
      </c>
      <c r="C114" s="228">
        <f t="shared" si="20"/>
        <v>0</v>
      </c>
      <c r="D114" s="228">
        <f>SUM(D115:D116)</f>
        <v>0</v>
      </c>
      <c r="E114" s="228">
        <f aca="true" t="shared" si="26" ref="E114:J114">SUM(E115:E116)</f>
        <v>0</v>
      </c>
      <c r="F114" s="228">
        <f t="shared" si="26"/>
        <v>0</v>
      </c>
      <c r="G114" s="228">
        <f t="shared" si="21"/>
        <v>0</v>
      </c>
      <c r="H114" s="228">
        <f t="shared" si="26"/>
        <v>0</v>
      </c>
      <c r="I114" s="228">
        <f t="shared" si="26"/>
        <v>0</v>
      </c>
      <c r="J114" s="228">
        <f t="shared" si="26"/>
        <v>0</v>
      </c>
    </row>
    <row r="115" spans="1:10" s="322" customFormat="1" ht="15" customHeight="1">
      <c r="A115" s="227"/>
      <c r="B115" s="251" t="s">
        <v>1057</v>
      </c>
      <c r="C115" s="228">
        <f t="shared" si="20"/>
        <v>0</v>
      </c>
      <c r="D115" s="228"/>
      <c r="E115" s="228"/>
      <c r="F115" s="228"/>
      <c r="G115" s="228">
        <f t="shared" si="21"/>
        <v>0</v>
      </c>
      <c r="H115" s="228"/>
      <c r="I115" s="228"/>
      <c r="J115" s="228"/>
    </row>
    <row r="116" spans="1:10" s="322" customFormat="1" ht="15" customHeight="1">
      <c r="A116" s="227"/>
      <c r="B116" s="344" t="s">
        <v>1058</v>
      </c>
      <c r="C116" s="194">
        <f t="shared" si="20"/>
        <v>0</v>
      </c>
      <c r="D116" s="194"/>
      <c r="E116" s="194"/>
      <c r="F116" s="194"/>
      <c r="G116" s="194">
        <f t="shared" si="21"/>
        <v>0</v>
      </c>
      <c r="H116" s="194"/>
      <c r="I116" s="194"/>
      <c r="J116" s="194"/>
    </row>
    <row r="117" spans="1:10" s="322" customFormat="1" ht="15" customHeight="1">
      <c r="A117" s="227">
        <v>7</v>
      </c>
      <c r="B117" s="334" t="s">
        <v>1019</v>
      </c>
      <c r="C117" s="228">
        <f t="shared" si="20"/>
        <v>0</v>
      </c>
      <c r="D117" s="228">
        <f>SUM(D118:D119)</f>
        <v>0</v>
      </c>
      <c r="E117" s="228">
        <f aca="true" t="shared" si="27" ref="E117:J117">SUM(E118:E119)</f>
        <v>0</v>
      </c>
      <c r="F117" s="228">
        <f t="shared" si="27"/>
        <v>0</v>
      </c>
      <c r="G117" s="228">
        <f t="shared" si="21"/>
        <v>0</v>
      </c>
      <c r="H117" s="228">
        <f t="shared" si="27"/>
        <v>0</v>
      </c>
      <c r="I117" s="228">
        <f t="shared" si="27"/>
        <v>0</v>
      </c>
      <c r="J117" s="228">
        <f t="shared" si="27"/>
        <v>0</v>
      </c>
    </row>
    <row r="118" spans="1:10" s="322" customFormat="1" ht="15" customHeight="1">
      <c r="A118" s="227"/>
      <c r="B118" s="251" t="s">
        <v>1057</v>
      </c>
      <c r="C118" s="228">
        <f t="shared" si="20"/>
        <v>0</v>
      </c>
      <c r="D118" s="228"/>
      <c r="E118" s="228"/>
      <c r="F118" s="228"/>
      <c r="G118" s="228">
        <f t="shared" si="21"/>
        <v>0</v>
      </c>
      <c r="H118" s="228"/>
      <c r="I118" s="228"/>
      <c r="J118" s="228"/>
    </row>
    <row r="119" spans="1:10" s="322" customFormat="1" ht="15" customHeight="1">
      <c r="A119" s="227"/>
      <c r="B119" s="344" t="s">
        <v>1058</v>
      </c>
      <c r="C119" s="194">
        <f t="shared" si="20"/>
        <v>0</v>
      </c>
      <c r="D119" s="194"/>
      <c r="E119" s="194"/>
      <c r="F119" s="194"/>
      <c r="G119" s="194">
        <f t="shared" si="21"/>
        <v>0</v>
      </c>
      <c r="H119" s="194"/>
      <c r="I119" s="194"/>
      <c r="J119" s="194"/>
    </row>
    <row r="120" spans="1:10" s="324" customFormat="1" ht="15" customHeight="1">
      <c r="A120" s="226"/>
      <c r="B120" s="253" t="s">
        <v>1020</v>
      </c>
      <c r="C120" s="224">
        <f t="shared" si="20"/>
        <v>0</v>
      </c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 t="shared" si="21"/>
        <v>0</v>
      </c>
      <c r="H120" s="224">
        <f>SUM(H121:H122)</f>
        <v>0</v>
      </c>
      <c r="I120" s="224">
        <f>SUM(I121:I122)</f>
        <v>0</v>
      </c>
      <c r="J120" s="224">
        <f>SUM(J121:J122)</f>
        <v>0</v>
      </c>
    </row>
    <row r="121" spans="1:10" s="322" customFormat="1" ht="25.5">
      <c r="A121" s="227">
        <v>1</v>
      </c>
      <c r="B121" s="193" t="s">
        <v>1059</v>
      </c>
      <c r="C121" s="228">
        <f t="shared" si="20"/>
        <v>0</v>
      </c>
      <c r="D121" s="228"/>
      <c r="E121" s="228"/>
      <c r="F121" s="228"/>
      <c r="G121" s="228">
        <f t="shared" si="21"/>
        <v>0</v>
      </c>
      <c r="H121" s="228"/>
      <c r="I121" s="228"/>
      <c r="J121" s="228"/>
    </row>
    <row r="122" spans="1:10" s="322" customFormat="1" ht="25.5">
      <c r="A122" s="227">
        <v>2</v>
      </c>
      <c r="B122" s="334" t="s">
        <v>1060</v>
      </c>
      <c r="C122" s="228">
        <f t="shared" si="20"/>
        <v>0</v>
      </c>
      <c r="D122" s="228"/>
      <c r="E122" s="228"/>
      <c r="F122" s="228"/>
      <c r="G122" s="228">
        <f t="shared" si="21"/>
        <v>0</v>
      </c>
      <c r="H122" s="228"/>
      <c r="I122" s="228"/>
      <c r="J122" s="228"/>
    </row>
    <row r="123" spans="1:10" s="322" customFormat="1" ht="63">
      <c r="A123" s="227"/>
      <c r="B123" s="335" t="s">
        <v>1056</v>
      </c>
      <c r="C123" s="228"/>
      <c r="D123" s="228"/>
      <c r="E123" s="228"/>
      <c r="F123" s="228"/>
      <c r="G123" s="228"/>
      <c r="H123" s="228"/>
      <c r="I123" s="228"/>
      <c r="J123" s="228"/>
    </row>
    <row r="124" spans="1:10" s="324" customFormat="1" ht="15" customHeight="1">
      <c r="A124" s="226"/>
      <c r="B124" s="253" t="s">
        <v>1022</v>
      </c>
      <c r="C124" s="224">
        <f t="shared" si="20"/>
        <v>229200</v>
      </c>
      <c r="D124" s="224">
        <f>SUM(D125:D130)</f>
        <v>0</v>
      </c>
      <c r="E124" s="224">
        <f>SUM(E125:E130)</f>
        <v>0</v>
      </c>
      <c r="F124" s="224">
        <f>SUM(F125:F130)</f>
        <v>229200</v>
      </c>
      <c r="G124" s="224">
        <f t="shared" si="21"/>
        <v>228449.6</v>
      </c>
      <c r="H124" s="224">
        <f>SUM(H125:H130)</f>
        <v>0</v>
      </c>
      <c r="I124" s="224">
        <f>SUM(I125:I130)</f>
        <v>0</v>
      </c>
      <c r="J124" s="224">
        <f>SUM(J125:J130)</f>
        <v>228449.6</v>
      </c>
    </row>
    <row r="125" spans="1:10" s="322" customFormat="1" ht="15" customHeight="1">
      <c r="A125" s="227">
        <v>1</v>
      </c>
      <c r="B125" s="334" t="s">
        <v>944</v>
      </c>
      <c r="C125" s="228">
        <f t="shared" si="20"/>
        <v>0</v>
      </c>
      <c r="D125" s="228"/>
      <c r="E125" s="228"/>
      <c r="F125" s="228"/>
      <c r="G125" s="228">
        <f t="shared" si="21"/>
        <v>0</v>
      </c>
      <c r="H125" s="228"/>
      <c r="I125" s="228"/>
      <c r="J125" s="228"/>
    </row>
    <row r="126" spans="1:10" s="225" customFormat="1" ht="15" customHeight="1">
      <c r="A126" s="227">
        <v>2</v>
      </c>
      <c r="B126" s="334" t="s">
        <v>946</v>
      </c>
      <c r="C126" s="228">
        <f t="shared" si="20"/>
        <v>0</v>
      </c>
      <c r="D126" s="228"/>
      <c r="E126" s="228"/>
      <c r="F126" s="228"/>
      <c r="G126" s="228">
        <f t="shared" si="21"/>
        <v>0</v>
      </c>
      <c r="H126" s="228"/>
      <c r="I126" s="228"/>
      <c r="J126" s="228"/>
    </row>
    <row r="127" spans="1:10" s="225" customFormat="1" ht="15" customHeight="1">
      <c r="A127" s="227">
        <v>3</v>
      </c>
      <c r="B127" s="334" t="s">
        <v>945</v>
      </c>
      <c r="C127" s="228">
        <f t="shared" si="20"/>
        <v>0</v>
      </c>
      <c r="D127" s="228"/>
      <c r="E127" s="228"/>
      <c r="F127" s="228"/>
      <c r="G127" s="228">
        <f>H127+I127+J127</f>
        <v>0</v>
      </c>
      <c r="H127" s="228"/>
      <c r="I127" s="228"/>
      <c r="J127" s="228"/>
    </row>
    <row r="128" spans="1:10" s="225" customFormat="1" ht="15" customHeight="1">
      <c r="A128" s="227">
        <v>4</v>
      </c>
      <c r="B128" s="334" t="s">
        <v>948</v>
      </c>
      <c r="C128" s="228">
        <f t="shared" si="20"/>
        <v>229200</v>
      </c>
      <c r="D128" s="228"/>
      <c r="E128" s="228"/>
      <c r="F128" s="228">
        <v>229200</v>
      </c>
      <c r="G128" s="228">
        <f>H128+I128+J128</f>
        <v>228449.6</v>
      </c>
      <c r="H128" s="228"/>
      <c r="I128" s="228"/>
      <c r="J128" s="228">
        <v>228449.6</v>
      </c>
    </row>
    <row r="129" spans="1:10" s="225" customFormat="1" ht="12.75">
      <c r="A129" s="227">
        <v>5</v>
      </c>
      <c r="B129" s="334" t="s">
        <v>975</v>
      </c>
      <c r="C129" s="228">
        <f t="shared" si="20"/>
        <v>0</v>
      </c>
      <c r="D129" s="228"/>
      <c r="E129" s="228"/>
      <c r="F129" s="228"/>
      <c r="G129" s="228">
        <f>H129+I129+J129</f>
        <v>0</v>
      </c>
      <c r="H129" s="228"/>
      <c r="I129" s="228"/>
      <c r="J129" s="228"/>
    </row>
    <row r="130" spans="1:10" s="225" customFormat="1" ht="12.75">
      <c r="A130" s="227">
        <v>6</v>
      </c>
      <c r="B130" s="334" t="s">
        <v>1021</v>
      </c>
      <c r="C130" s="228">
        <f t="shared" si="20"/>
        <v>0</v>
      </c>
      <c r="D130" s="228"/>
      <c r="E130" s="228"/>
      <c r="F130" s="228"/>
      <c r="G130" s="228">
        <f>H130+I130+J130</f>
        <v>0</v>
      </c>
      <c r="H130" s="228"/>
      <c r="I130" s="228"/>
      <c r="J130" s="228"/>
    </row>
    <row r="131" spans="1:10" s="234" customFormat="1" ht="12.75">
      <c r="A131" s="164"/>
      <c r="B131" s="164" t="s">
        <v>973</v>
      </c>
      <c r="C131" s="224">
        <f>SUM(D131:F131)</f>
        <v>79811840</v>
      </c>
      <c r="D131" s="224">
        <f>D11+D64</f>
        <v>0</v>
      </c>
      <c r="E131" s="224">
        <f aca="true" t="shared" si="28" ref="E131:J131">E11+E64</f>
        <v>59600140</v>
      </c>
      <c r="F131" s="224">
        <f t="shared" si="28"/>
        <v>20211700</v>
      </c>
      <c r="G131" s="224">
        <f>SUM(H131:J131)</f>
        <v>60235266.67</v>
      </c>
      <c r="H131" s="224">
        <f t="shared" si="28"/>
        <v>0</v>
      </c>
      <c r="I131" s="224">
        <f t="shared" si="28"/>
        <v>40093737</v>
      </c>
      <c r="J131" s="224">
        <f t="shared" si="28"/>
        <v>20141529.67</v>
      </c>
    </row>
    <row r="132" spans="6:10" ht="12.75">
      <c r="F132" s="174">
        <f>20211700-F131</f>
        <v>0</v>
      </c>
      <c r="J132" s="342">
        <f>20141529.67-J131</f>
        <v>0</v>
      </c>
    </row>
    <row r="134" spans="2:4" ht="12.75">
      <c r="B134" t="s">
        <v>1001</v>
      </c>
      <c r="C134" s="178"/>
      <c r="D134" s="178"/>
    </row>
    <row r="136" spans="2:4" ht="12.75">
      <c r="B136" t="s">
        <v>910</v>
      </c>
      <c r="C136" s="178"/>
      <c r="D136" s="178"/>
    </row>
    <row r="138" spans="2:4" ht="12.75">
      <c r="B138" t="s">
        <v>1002</v>
      </c>
      <c r="C138" s="178"/>
      <c r="D138" s="178"/>
    </row>
  </sheetData>
  <sheetProtection/>
  <mergeCells count="14">
    <mergeCell ref="G7:G8"/>
    <mergeCell ref="H7:J7"/>
    <mergeCell ref="B10:J10"/>
    <mergeCell ref="A40:A46"/>
    <mergeCell ref="B55:J55"/>
    <mergeCell ref="B63:J63"/>
    <mergeCell ref="C3:H3"/>
    <mergeCell ref="C4:H4"/>
    <mergeCell ref="A6:A8"/>
    <mergeCell ref="B6:B8"/>
    <mergeCell ref="C6:F6"/>
    <mergeCell ref="G6:J6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2012-02-01T11:18:55Z</cp:lastPrinted>
  <dcterms:created xsi:type="dcterms:W3CDTF">1999-06-18T11:49:53Z</dcterms:created>
  <dcterms:modified xsi:type="dcterms:W3CDTF">2012-02-14T06:32:33Z</dcterms:modified>
  <cp:category/>
  <cp:version/>
  <cp:contentType/>
  <cp:contentStatus/>
</cp:coreProperties>
</file>