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873" activeTab="0"/>
  </bookViews>
  <sheets>
    <sheet name="Развит.здравоохранения" sheetId="1" r:id="rId1"/>
    <sheet name="Модерн-ция 2011-2012" sheetId="2" state="hidden" r:id="rId2"/>
    <sheet name="ГБ 1" sheetId="3" state="hidden" r:id="rId3"/>
    <sheet name="БСМП" sheetId="4" state="hidden" r:id="rId4"/>
    <sheet name="ДГБ" sheetId="5" state="hidden" r:id="rId5"/>
    <sheet name="ГП 1" sheetId="6" state="hidden" r:id="rId6"/>
    <sheet name="ГП 3" sheetId="7" state="hidden" r:id="rId7"/>
    <sheet name="Стом" sheetId="8" state="hidden" r:id="rId8"/>
    <sheet name="Роддом" sheetId="9" state="hidden" r:id="rId9"/>
    <sheet name="Лист1" sheetId="10" state="hidden" r:id="rId10"/>
  </sheets>
  <externalReferences>
    <externalReference r:id="rId13"/>
  </externalReferences>
  <definedNames>
    <definedName name="_xlnm.Print_Titles" localSheetId="3">'БСМП'!$7:$10</definedName>
    <definedName name="_xlnm.Print_Titles" localSheetId="2">'ГБ 1'!$7:$10</definedName>
    <definedName name="_xlnm.Print_Titles" localSheetId="5">'ГП 1'!$7:$10</definedName>
    <definedName name="_xlnm.Print_Titles" localSheetId="6">'ГП 3'!$7:$10</definedName>
    <definedName name="_xlnm.Print_Titles" localSheetId="4">'ДГБ'!$7:$10</definedName>
    <definedName name="_xlnm.Print_Titles" localSheetId="1">'Модерн-ция 2011-2012'!$7:$10</definedName>
    <definedName name="_xlnm.Print_Titles" localSheetId="0">'Развит.здравоохранения'!$7:$10</definedName>
    <definedName name="_xlnm.Print_Titles" localSheetId="8">'Роддом'!$7:$10</definedName>
    <definedName name="_xlnm.Print_Titles" localSheetId="7">'Стом'!$7:$10</definedName>
    <definedName name="_xlnm.Print_Area" localSheetId="1">'Модерн-ция 2011-2012'!$A$1:$R$44</definedName>
    <definedName name="_xlnm.Print_Area" localSheetId="0">'Развит.здравоохранения'!$A$1:$S$55</definedName>
  </definedNames>
  <calcPr fullCalcOnLoad="1"/>
</workbook>
</file>

<file path=xl/sharedStrings.xml><?xml version="1.0" encoding="utf-8"?>
<sst xmlns="http://schemas.openxmlformats.org/spreadsheetml/2006/main" count="1387" uniqueCount="130">
  <si>
    <t>х</t>
  </si>
  <si>
    <t>Всего:</t>
  </si>
  <si>
    <t>В.Я.Гапон</t>
  </si>
  <si>
    <t>Главный бухгалтер</t>
  </si>
  <si>
    <t>Т.А.Морозова</t>
  </si>
  <si>
    <t xml:space="preserve">                                </t>
  </si>
  <si>
    <t>Мероприятия</t>
  </si>
  <si>
    <t>Всего</t>
  </si>
  <si>
    <t>1.</t>
  </si>
  <si>
    <t>1.1.</t>
  </si>
  <si>
    <t>Отделение сестринского ухода</t>
  </si>
  <si>
    <t>2.</t>
  </si>
  <si>
    <t>Мероприятия по предупреждению и борьба с социально - значимыми заболеваниями</t>
  </si>
  <si>
    <t>2.1.</t>
  </si>
  <si>
    <t>Мероприятия по предупреждению распространения заболевания, вызванного вирусом иммунодефицита человека (ВИЧ- инфекция), диагностике и лечению ВИЧ-инфекции и ассоциированных  с синдромом приобретенного иммунодефицита человека заболеваний</t>
  </si>
  <si>
    <t>Последипломное образование и повышение квалификации медицинских кадров</t>
  </si>
  <si>
    <t xml:space="preserve"> </t>
  </si>
  <si>
    <t>Осуществление выплат врачам-молодым специалистам</t>
  </si>
  <si>
    <t>Мероприятия 1.1 Проведение капитального ремонта</t>
  </si>
  <si>
    <t>Мероприятие 1.4 оснащение оборудованием</t>
  </si>
  <si>
    <t>Задача 1. Укрепление материально-технической базы медицинских учреждений</t>
  </si>
  <si>
    <t>Задача 2. Проведение мероприятий по внедрению современных информационных систем в здравоохранение города Волгодонска</t>
  </si>
  <si>
    <t>3.1.</t>
  </si>
  <si>
    <t>"Модернизация здравоохранения города Волгодонска на 2011-2012 годы"</t>
  </si>
  <si>
    <t>Задача 3. Внедрение стандартов медицинской помощи, повышение доступности амбулаторной медицинской помощи, в том числе предоставляемой врачами-специалистами</t>
  </si>
  <si>
    <t>Муниципальная долгосрочная целевая программа "Модернизация здравоохранения города Волгодонска на 2011-2012 годы"</t>
  </si>
  <si>
    <t>Мероприятие 3.5 Подготовка кадров для работы на оборудовании, поступившем в МУЗ в рамках программы модернизации</t>
  </si>
  <si>
    <t>174273 ост-к на счете</t>
  </si>
  <si>
    <t>ОТЧЕТ</t>
  </si>
  <si>
    <t>в том числе за счет средств:</t>
  </si>
  <si>
    <t>федерального бюджета</t>
  </si>
  <si>
    <t>областного бюджета</t>
  </si>
  <si>
    <t>местного бюджета</t>
  </si>
  <si>
    <t>внебюджетных средств</t>
  </si>
  <si>
    <t>СОГЛАСОВАНО:</t>
  </si>
  <si>
    <t>Начальник Финансового управления</t>
  </si>
  <si>
    <t>Н.В. Белякова</t>
  </si>
  <si>
    <t>ОБ ИСПОЛЬЗОВАНИИ ФИНАНСОВЫХ СРЕДСТВ, ВЫДЕЛЕННЫХ  НА РЕАЛИЗАЦИЮ ПРОГРАММНЫХ МЕРОПРИЯТИЙ</t>
  </si>
  <si>
    <t xml:space="preserve">города Волгодонска                                </t>
  </si>
  <si>
    <t xml:space="preserve">ОБ ИСПОЛЬЗОВАНИИ ФИНАНСОВЫХ СРЕДСТВ, ВЫДЕЛЕННЫХ  НА РЕАЛИЗАЦИЮ ПРОГРАММНЫХ МЕРОПРИЯТИЙ
</t>
  </si>
  <si>
    <t>Мероприятие 1.2 Разработка ПСД на капитальный ремонт</t>
  </si>
  <si>
    <t>Мероприятие 1.3 Подготовка помещений МУЗ под оборудование, поступающее в рамках программы модернизации</t>
  </si>
  <si>
    <t>Мероприятие 2.1 Персонифицированный учет оказанных медицинских услуг, возможность ведения электронной карты</t>
  </si>
  <si>
    <t>Мероприятие 2.2 Внедрение услуги в электронном виде: "запись на прием к врачу"</t>
  </si>
  <si>
    <t>Мероприятие 2.3 Обмен телемедицинскими данными, внедрение систем электронного документооборота</t>
  </si>
  <si>
    <t>Мероприятие 2.4  Ведение электронного паспорта медицинского учреждения</t>
  </si>
  <si>
    <t>Мероприятие 2.5 Ведение единого регистра медицинских  работников</t>
  </si>
  <si>
    <t>Мероприятие 3.1 Поэтапный переход к оказанию медицинской помощи в соответствии со стандартами медицинской помощи, устанавливаемыми Минздравсоцразвития Росии</t>
  </si>
  <si>
    <t>Мероприятие 3.2 Проведение диспансеризации 14-летних подростков и создание центров медико-социальной поддержки беременных, оказавшихся в трудной жизненной ситуации</t>
  </si>
  <si>
    <t>Мероприятие 3.3 Обеспечение потребности во врачах по основным специальностям с учетом объемов медицинской помощи по Программе государственных гарантий оказанния гражданам Российской Федерации бесплатной мединской помощи</t>
  </si>
  <si>
    <t>Мероприятие 3.4 Повышение доступности амбулаторной медицинской помощи, в том числе предоставляемой врачами-специалистами</t>
  </si>
  <si>
    <t>* гр.5, 10,15</t>
  </si>
  <si>
    <t>Средства ФФОМС + средства областного бюджета</t>
  </si>
  <si>
    <t>** гр.7,12,17</t>
  </si>
  <si>
    <t>Средства ТФОМС+внебюджетные средства</t>
  </si>
  <si>
    <t>И.о. начальника УЗО г.Волгодонска</t>
  </si>
  <si>
    <t>М.В. Шальнева</t>
  </si>
  <si>
    <t>Начальник планово-экономического отдела</t>
  </si>
  <si>
    <t>Г.В.Мороз</t>
  </si>
  <si>
    <t xml:space="preserve"> города Волгодонска                                </t>
  </si>
  <si>
    <t>4.2.</t>
  </si>
  <si>
    <t>Начальник УЗО г.Волгодонска</t>
  </si>
  <si>
    <t>Объем ассигнований в соответствии с постанолением Администрации города Волгодонска об утверждении программы на 20___-20___гг.(тыс.рублей)</t>
  </si>
  <si>
    <t>Уточненный план ассигнований на 2012 год (тыс.рублей)</t>
  </si>
  <si>
    <t>Исполнено (финансирование тыс.рублей)</t>
  </si>
  <si>
    <t>Объем неосвоенных средств и причина их неосвоения (по источникам финансирования)</t>
  </si>
  <si>
    <t>по состоянию на 01.10.2012г.</t>
  </si>
  <si>
    <t>Объем ассигнований в соответствии с постанолением Администрации города Волгодонска об утверждении программы на 2011 -2012 _гг.(тыс.рублей)</t>
  </si>
  <si>
    <t>Объем ассигнований в соответствии с постанолением Администрации города Волгодонска об утверждении программы на 2011 -2012 гг.(тыс.рублей)</t>
  </si>
  <si>
    <t>по состоянию на 01.01.2013г.</t>
  </si>
  <si>
    <t>по состоянию на 01.01.2013 г.</t>
  </si>
  <si>
    <t>4.1.</t>
  </si>
  <si>
    <t>О.Н.Смолякова</t>
  </si>
  <si>
    <t xml:space="preserve">Объем ассигнований в соответствии с постанолением Администрации города Волгодонска об утверждении программы на 2011 - 2012 гг.(тыс.рублей) </t>
  </si>
  <si>
    <t>Исполнено (тыс.рублей)</t>
  </si>
  <si>
    <r>
      <t xml:space="preserve">Областной бюджет: </t>
    </r>
    <r>
      <rPr>
        <sz val="10"/>
        <color indexed="8"/>
        <rFont val="Times New Roman"/>
        <family val="1"/>
      </rPr>
      <t xml:space="preserve">не освоено 13.83% или 21820.68 т.р. (МУЗ "ДГБ"  договор на капитальный ремонт здания по ул. М.Горького 188 заключен с ООО "СКВС"на  54 621.2 т.р. Работы ведутся с отставанием от графика. Не выполнены работы по данному договору в сумме 4755,8 т.р. Не выполнены работы по договору с ИП Шмыглин по причине отсутствия  возможности выполнения работ в сумме 1030.7 т.р. из-за отставания от графика работ ООО "СКВС" . Уменьшение цены по договорам в сумме 246,8 т.р. Экономия от торгов составила 5594,3 т.р.; МУЗ "Родильный дом": по кап.ремонту идет отставание от графика выполнения работ на сумму 4568.5 т.р.; по благоустройству 1935.85 т.р.; по фасаду женской консультации 1104.16 т.р.; на сумму 2580.0 т.р. размещен аукцион на фасад родильного отделения на 2013 год) </t>
    </r>
    <r>
      <rPr>
        <b/>
        <sz val="10"/>
        <color indexed="8"/>
        <rFont val="Times New Roman"/>
        <family val="1"/>
      </rPr>
      <t xml:space="preserve">Местный бюджет: </t>
    </r>
    <r>
      <rPr>
        <sz val="10"/>
        <color indexed="8"/>
        <rFont val="Times New Roman"/>
        <family val="1"/>
      </rPr>
      <t>не освоено 54.56 % или 1937.47 т.р. (МУЗ "ДГБ": капитальный ремонт здания (автоматическая система пожарной сигнализации и система оповещения людей о пожаре согласно договору на  810.444 т.р.не исполнен, т.к.подрядчик нарушил график выполнения работ; МУЗ "Родильный дом": идет отставание от графика работ по пожарной сигнализации на сумму 1126.57 т.р.)</t>
    </r>
  </si>
  <si>
    <r>
      <t xml:space="preserve">Областной бюджет: </t>
    </r>
    <r>
      <rPr>
        <sz val="10"/>
        <color indexed="8"/>
        <rFont val="Times New Roman"/>
        <family val="1"/>
      </rPr>
      <t>не освоено 18.24 % или 3296.78 т.р. (Выделены дополнительно денежные средства в декабре 2012г. Планируется направить на 2 этап создания регионального сегмента единой государственной информационной системы в сфере здравоохранения)</t>
    </r>
  </si>
  <si>
    <r>
      <t xml:space="preserve">Областной бюджет: </t>
    </r>
    <r>
      <rPr>
        <sz val="10"/>
        <color indexed="8"/>
        <rFont val="Times New Roman"/>
        <family val="1"/>
      </rPr>
      <t>не освоено 16.45 % или 68.9 т.р. (Министерством здравоохранения Ростовской области оплачено за обучение 2 врачей)</t>
    </r>
  </si>
  <si>
    <t>Исполнено  2011-2012 год(финансирование тыс.рублей)</t>
  </si>
  <si>
    <t>Уточненный план ассигнований на 2013 год (тыс.рублей)</t>
  </si>
  <si>
    <t>Объем ассигнований в соответствии с постанолением Администрации города Волгодонска об утверждении программы на 2013 -2017 гг.(тыс.рублей)</t>
  </si>
  <si>
    <t>Муниципальная долгосрочная целевая программа "Развитие здравоохранения города Волгодонска на 2013-2017 годы"</t>
  </si>
  <si>
    <t>"Развитие здравоохранения города Волгодонска на 2013-2017 годы"</t>
  </si>
  <si>
    <t>Организация работы медицинских кабинетов в учреждениях образования</t>
  </si>
  <si>
    <t>Мероприятия по совершенствованию службы детства и родовспоможения</t>
  </si>
  <si>
    <t>Мероприятия по улучшению  кадрового обеспечения муниципальных учреждений здравоохранения</t>
  </si>
  <si>
    <t>5.1.</t>
  </si>
  <si>
    <t>5.3.</t>
  </si>
  <si>
    <t>Пусконаладочные работы</t>
  </si>
  <si>
    <t>Приобретение оборудования, компьютерной и оргтехники, мебели, автотранспорта для муниципальных учреждений здравоохранения</t>
  </si>
  <si>
    <t>5.4.</t>
  </si>
  <si>
    <t>5.5.</t>
  </si>
  <si>
    <t>Мероприятия по укреплению материально-технической базы МУЗ города и обеспечение деятельности группы по централизованному обслуживанию МУЗ города в том числе</t>
  </si>
  <si>
    <t>Проведение капитальных ремонтов в муниципальных учреждениях здравоохранения, в том числе</t>
  </si>
  <si>
    <t>5.1.1.</t>
  </si>
  <si>
    <t>Капитальный ремонт МУЗ" Детская городская больница"</t>
  </si>
  <si>
    <t>-инфекционное отделение , ул. Морская, 24а</t>
  </si>
  <si>
    <t>- завершение капитального ремонта по работам, начатым в 2012г., ул.Горького, 188</t>
  </si>
  <si>
    <t>- восстановление системы АПС, ул.Горького, 188</t>
  </si>
  <si>
    <t>- замена выпусков канализации по ул.Советская, 47</t>
  </si>
  <si>
    <t>5.1.2.</t>
  </si>
  <si>
    <t>5.1.3.</t>
  </si>
  <si>
    <t>5.1.4.</t>
  </si>
  <si>
    <t>Капитальный ремонт МУЗ "Городская больница скорой медицинской помощи" - травмпункт</t>
  </si>
  <si>
    <t>Капитальный ремонт МУЗ "Родильный дом" - восстановление системы АПС</t>
  </si>
  <si>
    <t>Капитальный ремонт МУЗ "Городская больница №1" - кровля роддома</t>
  </si>
  <si>
    <t>Разработка проектно-сметной документации на капитальный ремонт</t>
  </si>
  <si>
    <t>Обеспечение деятельности группы по централизованному обслуживанию МУЗ города</t>
  </si>
  <si>
    <t>И.о.начальника Управления здравоохранения г.Волгодонска</t>
  </si>
  <si>
    <t>М.В.Шальнева</t>
  </si>
  <si>
    <t>2.2.</t>
  </si>
  <si>
    <t>Мероприятия по борьбе с карантинными и особо опасными инфекциями</t>
  </si>
  <si>
    <t>-авторский надзор за кап.ремонтом</t>
  </si>
  <si>
    <t>-выборочный капитальный ремонт. Установка металлических дверных блоков</t>
  </si>
  <si>
    <t>-восстановление системы АПС</t>
  </si>
  <si>
    <t>-электроснабжение 380V щитов дымоудаления</t>
  </si>
  <si>
    <t>по состоянию на 01.01.2014 г.</t>
  </si>
  <si>
    <t>Наименование программы</t>
  </si>
  <si>
    <t>Нормативно правовой акт об утверждении программы (дата и № последней редакции)</t>
  </si>
  <si>
    <t>Исполнено (кассовые расходы) (тыс.рублей)</t>
  </si>
  <si>
    <t>Организация оказания медицинской помощи в соответствии  в соответствии с установленным государственным (муниципальным) заданием по реализации Территориальной программы государственных гарантий бесплатного оказания гражданам медицинской помощи в Ростовской области</t>
  </si>
  <si>
    <t>в том числе за счет резервного фонда</t>
  </si>
  <si>
    <t>-капремонт техподполья</t>
  </si>
  <si>
    <t>в том числе за средств резервного фонда</t>
  </si>
  <si>
    <t>5.2.</t>
  </si>
  <si>
    <t>Начальник ПЭО</t>
  </si>
  <si>
    <t>Постановление Администрации города Волгодонска от 08.10.2012 №2920 (изм.31.12.2013 №5173)</t>
  </si>
  <si>
    <t>Местный бюджет: не освоено 19.36 % или 3 650.75 т.р. ; Областной бюджет: не освоено 95.46% или 21 385.07 т.р. По состоянию на 31.12.2013г. Работы выполнены на сумму 19 870.1 тыс.руб.(в т.ч.местн.бюджет - 8 660.1 тыс.руб., обл.бюдж. - 11 210.0 тыс.руб.). Из-за отсутствия финансирования из областного бюджета на сумму 10 192.2 тыс.руб. произошел срыв срока производства работ.</t>
  </si>
  <si>
    <t>Областной бюджет: не освоено 6.4% или 23.04 т.р. Выделены денежные средства на приобретение медицинского оборудования по Распоряжению Правительства Ростовской области от 27.05.2013 № 167 «О выделении средств». Сложилась экономия по результатам проведенных торгов.</t>
  </si>
  <si>
    <t>в том числе за счет средств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</si>
</sst>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[$-FC19]d\ mmmm\ yyyy\ &quot;г.&quot;"/>
    <numFmt numFmtId="179" formatCode="0.0"/>
    <numFmt numFmtId="180" formatCode="0.0000000"/>
    <numFmt numFmtId="181" formatCode="0.000%"/>
    <numFmt numFmtId="182" formatCode="0.0000%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57" fillId="0" borderId="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1" fillId="0" borderId="0" xfId="0" applyFont="1" applyAlignment="1">
      <alignment/>
    </xf>
    <xf numFmtId="49" fontId="5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49" fontId="59" fillId="0" borderId="1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6" fillId="0" borderId="13" xfId="0" applyFont="1" applyFill="1" applyBorder="1" applyAlignment="1">
      <alignment horizontal="center"/>
    </xf>
    <xf numFmtId="49" fontId="6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ill="1" applyBorder="1" applyAlignment="1">
      <alignment/>
    </xf>
    <xf numFmtId="49" fontId="59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0" fontId="0" fillId="0" borderId="0" xfId="57" applyNumberFormat="1" applyFont="1" applyAlignment="1">
      <alignment/>
    </xf>
    <xf numFmtId="0" fontId="10" fillId="0" borderId="0" xfId="0" applyFont="1" applyFill="1" applyAlignment="1">
      <alignment horizontal="center"/>
    </xf>
    <xf numFmtId="49" fontId="60" fillId="0" borderId="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10" fontId="1" fillId="0" borderId="0" xfId="57" applyNumberFormat="1" applyFont="1" applyFill="1" applyAlignment="1">
      <alignment/>
    </xf>
    <xf numFmtId="0" fontId="6" fillId="0" borderId="14" xfId="57" applyNumberFormat="1" applyFont="1" applyFill="1" applyBorder="1" applyAlignment="1">
      <alignment vertical="center" wrapText="1"/>
    </xf>
    <xf numFmtId="0" fontId="6" fillId="0" borderId="10" xfId="57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4" fillId="0" borderId="10" xfId="57" applyNumberFormat="1" applyFont="1" applyFill="1" applyBorder="1" applyAlignment="1">
      <alignment horizontal="left" vertical="center" wrapText="1"/>
    </xf>
    <xf numFmtId="0" fontId="6" fillId="0" borderId="10" xfId="57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0" fontId="1" fillId="0" borderId="0" xfId="57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4" fontId="59" fillId="0" borderId="10" xfId="0" applyNumberFormat="1" applyFont="1" applyBorder="1" applyAlignment="1">
      <alignment vertical="center" wrapText="1"/>
    </xf>
    <xf numFmtId="9" fontId="17" fillId="0" borderId="10" xfId="57" applyFont="1" applyBorder="1" applyAlignment="1">
      <alignment vertical="center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vertical="top" wrapText="1"/>
    </xf>
    <xf numFmtId="0" fontId="16" fillId="0" borderId="10" xfId="57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justify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justify" wrapText="1"/>
    </xf>
    <xf numFmtId="10" fontId="17" fillId="0" borderId="10" xfId="57" applyNumberFormat="1" applyFont="1" applyBorder="1" applyAlignment="1">
      <alignment vertical="center"/>
    </xf>
    <xf numFmtId="0" fontId="59" fillId="0" borderId="10" xfId="0" applyFont="1" applyFill="1" applyBorder="1" applyAlignment="1">
      <alignment horizontal="justify" wrapText="1"/>
    </xf>
    <xf numFmtId="0" fontId="60" fillId="0" borderId="10" xfId="0" applyFont="1" applyFill="1" applyBorder="1" applyAlignment="1">
      <alignment horizontal="justify" wrapText="1"/>
    </xf>
    <xf numFmtId="49" fontId="60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justify" vertical="top" wrapText="1"/>
    </xf>
    <xf numFmtId="14" fontId="1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wrapText="1"/>
    </xf>
    <xf numFmtId="4" fontId="9" fillId="0" borderId="10" xfId="0" applyNumberFormat="1" applyFont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0" xfId="57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59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60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2;&#1077;&#1089;&#1103;&#1095;&#1085;&#1099;&#1081;%20&#1086;&#1090;&#1095;&#1077;&#1090;%202006&#1075;\&#1057;&#1087;&#1088;&#1072;&#1074;&#1086;&#1095;&#1085;&#1072;&#1103;\2012\&#1045;&#1078;&#1077;&#1082;&#1074;&#1072;&#1088;&#1090;&#1072;&#1083;&#1100;&#1085;&#1086;%20&#1076;&#1083;&#1103;%20&#1040;&#1076;&#1084;&#1080;&#1085;&#1080;&#1089;&#1090;&#1088;&#1072;&#1094;&#1080;&#1080;\2011\&#1048;&#1089;&#1087;&#1086;&#1083;&#1085;&#1077;&#1085;&#1080;&#1077;%20&#1087;&#1088;&#1086;&#1075;&#1088;&#1072;&#1084;&#1084;%20&#1085;&#1072;%2001.01.2012%20&#1047;&#1044;&#1056;&#1040;&#1042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.табл."/>
      <sheetName val="Свод Программные мероприятия"/>
      <sheetName val="ГБ №1"/>
      <sheetName val="БСМП"/>
      <sheetName val="ДГБ"/>
      <sheetName val="ГП №1"/>
      <sheetName val="ГП №3"/>
      <sheetName val="Стом."/>
      <sheetName val="Роддом"/>
      <sheetName val="УЗО"/>
      <sheetName val="Столяру 1"/>
      <sheetName val="Столяру 2"/>
      <sheetName val="Крату"/>
      <sheetName val="СВОД _1"/>
      <sheetName val="ГБ 1"/>
      <sheetName val="ГБСМП"/>
      <sheetName val="ДетГБ"/>
      <sheetName val="ГП 1"/>
      <sheetName val="ГП 3"/>
      <sheetName val="Стом.п-ка"/>
      <sheetName val="Родил.дом"/>
    </sheetNames>
    <sheetDataSet>
      <sheetData sheetId="11">
        <row r="66">
          <cell r="M66">
            <v>230246.69999999998</v>
          </cell>
          <cell r="N66">
            <v>0</v>
          </cell>
          <cell r="O66">
            <v>187851.7</v>
          </cell>
          <cell r="P66">
            <v>42395</v>
          </cell>
        </row>
        <row r="67">
          <cell r="M67">
            <v>82897.3</v>
          </cell>
          <cell r="N67">
            <v>0</v>
          </cell>
          <cell r="O67">
            <v>53501.3</v>
          </cell>
          <cell r="P67">
            <v>29396</v>
          </cell>
        </row>
        <row r="71">
          <cell r="M71">
            <v>2379.2</v>
          </cell>
          <cell r="N71">
            <v>0</v>
          </cell>
          <cell r="O71">
            <v>0</v>
          </cell>
          <cell r="P71">
            <v>2379.2</v>
          </cell>
        </row>
        <row r="74">
          <cell r="M74">
            <v>7926.4</v>
          </cell>
          <cell r="N74">
            <v>0</v>
          </cell>
          <cell r="O74">
            <v>0</v>
          </cell>
          <cell r="P74">
            <v>7926.4</v>
          </cell>
        </row>
        <row r="91">
          <cell r="M91">
            <v>137043.8</v>
          </cell>
          <cell r="N91">
            <v>0</v>
          </cell>
          <cell r="O91">
            <v>134350.4</v>
          </cell>
          <cell r="P91">
            <v>2693.4</v>
          </cell>
        </row>
        <row r="98">
          <cell r="M98">
            <v>1363.5</v>
          </cell>
          <cell r="N98">
            <v>0</v>
          </cell>
          <cell r="O98">
            <v>741.8</v>
          </cell>
          <cell r="P98">
            <v>621.7</v>
          </cell>
        </row>
        <row r="99">
          <cell r="M99">
            <v>656.3</v>
          </cell>
          <cell r="O99">
            <v>241.8</v>
          </cell>
          <cell r="P99">
            <v>414.5</v>
          </cell>
        </row>
        <row r="121">
          <cell r="M121">
            <v>707.2</v>
          </cell>
          <cell r="N121">
            <v>0</v>
          </cell>
          <cell r="O121">
            <v>500</v>
          </cell>
          <cell r="P121">
            <v>207.2</v>
          </cell>
        </row>
        <row r="124">
          <cell r="M124">
            <v>1136</v>
          </cell>
          <cell r="P124">
            <v>1136</v>
          </cell>
        </row>
        <row r="125">
          <cell r="M125">
            <v>1136</v>
          </cell>
          <cell r="P125">
            <v>1136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V56"/>
  <sheetViews>
    <sheetView tabSelected="1" view="pageBreakPreview" zoomScale="90" zoomScaleSheetLayoutView="90" zoomScalePageLayoutView="0" workbookViewId="0" topLeftCell="A1">
      <selection activeCell="A2" sqref="A2:S2"/>
    </sheetView>
  </sheetViews>
  <sheetFormatPr defaultColWidth="9.00390625" defaultRowHeight="12.75"/>
  <cols>
    <col min="1" max="1" width="6.75390625" style="74" customWidth="1"/>
    <col min="2" max="2" width="66.625" style="0" customWidth="1"/>
    <col min="3" max="3" width="24.875" style="0" hidden="1" customWidth="1"/>
    <col min="4" max="4" width="13.25390625" style="0" customWidth="1"/>
    <col min="5" max="5" width="14.375" style="0" customWidth="1"/>
    <col min="6" max="7" width="13.25390625" style="0" customWidth="1"/>
    <col min="8" max="8" width="15.625" style="0" customWidth="1"/>
    <col min="9" max="9" width="14.625" style="0" customWidth="1"/>
    <col min="10" max="10" width="14.25390625" style="0" customWidth="1"/>
    <col min="11" max="11" width="14.375" style="1" bestFit="1" customWidth="1"/>
    <col min="12" max="12" width="13.875" style="1" bestFit="1" customWidth="1"/>
    <col min="13" max="13" width="14.875" style="1" customWidth="1"/>
    <col min="14" max="17" width="13.875" style="1" customWidth="1"/>
    <col min="18" max="18" width="14.875" style="0" customWidth="1"/>
    <col min="19" max="19" width="20.125" style="0" customWidth="1"/>
    <col min="20" max="20" width="10.25390625" style="0" bestFit="1" customWidth="1"/>
  </cols>
  <sheetData>
    <row r="1" ht="15" customHeight="1"/>
    <row r="2" spans="1:19" ht="15" customHeight="1">
      <c r="A2" s="128" t="s">
        <v>28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5" customHeight="1">
      <c r="A3" s="128" t="s">
        <v>37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15" customHeight="1">
      <c r="A4" s="129" t="s">
        <v>81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16.5" customHeight="1">
      <c r="A5" s="130" t="s">
        <v>116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ht="12.75">
      <c r="I6" t="s">
        <v>5</v>
      </c>
    </row>
    <row r="7" spans="1:19" ht="52.5" customHeight="1">
      <c r="A7" s="126"/>
      <c r="B7" s="125" t="s">
        <v>117</v>
      </c>
      <c r="C7" s="120" t="s">
        <v>118</v>
      </c>
      <c r="D7" s="126" t="s">
        <v>80</v>
      </c>
      <c r="E7" s="126"/>
      <c r="F7" s="126"/>
      <c r="G7" s="126"/>
      <c r="H7" s="126"/>
      <c r="I7" s="126" t="s">
        <v>79</v>
      </c>
      <c r="J7" s="126"/>
      <c r="K7" s="126"/>
      <c r="L7" s="126"/>
      <c r="M7" s="126"/>
      <c r="N7" s="125" t="s">
        <v>119</v>
      </c>
      <c r="O7" s="125"/>
      <c r="P7" s="125"/>
      <c r="Q7" s="125"/>
      <c r="R7" s="127"/>
      <c r="S7" s="134" t="s">
        <v>65</v>
      </c>
    </row>
    <row r="8" spans="1:19" ht="17.25" customHeight="1">
      <c r="A8" s="126"/>
      <c r="B8" s="125"/>
      <c r="C8" s="121"/>
      <c r="D8" s="123" t="s">
        <v>1</v>
      </c>
      <c r="E8" s="131" t="s">
        <v>129</v>
      </c>
      <c r="F8" s="132"/>
      <c r="G8" s="132"/>
      <c r="H8" s="133"/>
      <c r="I8" s="123" t="s">
        <v>1</v>
      </c>
      <c r="J8" s="131" t="s">
        <v>129</v>
      </c>
      <c r="K8" s="132"/>
      <c r="L8" s="132"/>
      <c r="M8" s="133"/>
      <c r="N8" s="123" t="s">
        <v>1</v>
      </c>
      <c r="O8" s="131" t="s">
        <v>129</v>
      </c>
      <c r="P8" s="132"/>
      <c r="Q8" s="132"/>
      <c r="R8" s="133"/>
      <c r="S8" s="134"/>
    </row>
    <row r="9" spans="1:19" ht="31.5">
      <c r="A9" s="126"/>
      <c r="B9" s="125"/>
      <c r="C9" s="122"/>
      <c r="D9" s="124"/>
      <c r="E9" s="85" t="s">
        <v>30</v>
      </c>
      <c r="F9" s="86" t="s">
        <v>31</v>
      </c>
      <c r="G9" s="86" t="s">
        <v>32</v>
      </c>
      <c r="H9" s="85" t="s">
        <v>33</v>
      </c>
      <c r="I9" s="124"/>
      <c r="J9" s="85" t="s">
        <v>30</v>
      </c>
      <c r="K9" s="86" t="s">
        <v>31</v>
      </c>
      <c r="L9" s="86" t="s">
        <v>32</v>
      </c>
      <c r="M9" s="85" t="s">
        <v>33</v>
      </c>
      <c r="N9" s="124"/>
      <c r="O9" s="85" t="s">
        <v>30</v>
      </c>
      <c r="P9" s="86" t="s">
        <v>31</v>
      </c>
      <c r="Q9" s="86" t="s">
        <v>32</v>
      </c>
      <c r="R9" s="85" t="s">
        <v>33</v>
      </c>
      <c r="S9" s="134"/>
    </row>
    <row r="10" spans="1:19" ht="15.75">
      <c r="A10" s="87">
        <v>1</v>
      </c>
      <c r="B10" s="88">
        <v>2</v>
      </c>
      <c r="C10" s="88">
        <v>3</v>
      </c>
      <c r="D10" s="88">
        <v>3</v>
      </c>
      <c r="E10" s="88">
        <v>4</v>
      </c>
      <c r="F10" s="88">
        <v>5</v>
      </c>
      <c r="G10" s="88">
        <v>6</v>
      </c>
      <c r="H10" s="88">
        <v>7</v>
      </c>
      <c r="I10" s="88">
        <v>8</v>
      </c>
      <c r="J10" s="88">
        <v>9</v>
      </c>
      <c r="K10" s="88">
        <v>10</v>
      </c>
      <c r="L10" s="89">
        <v>11</v>
      </c>
      <c r="M10" s="89">
        <v>12</v>
      </c>
      <c r="N10" s="88">
        <v>13</v>
      </c>
      <c r="O10" s="88">
        <v>14</v>
      </c>
      <c r="P10" s="88">
        <v>15</v>
      </c>
      <c r="Q10" s="88">
        <v>16</v>
      </c>
      <c r="R10" s="88">
        <v>17</v>
      </c>
      <c r="S10" s="88">
        <v>18</v>
      </c>
    </row>
    <row r="11" spans="1:19" ht="30" customHeight="1">
      <c r="A11" s="87"/>
      <c r="B11" s="119" t="s">
        <v>81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22" s="14" customFormat="1" ht="78.75">
      <c r="A12" s="76"/>
      <c r="B12" s="90" t="s">
        <v>82</v>
      </c>
      <c r="C12" s="77" t="s">
        <v>126</v>
      </c>
      <c r="D12" s="78">
        <f>SUM(E12:H12)</f>
        <v>114674.8</v>
      </c>
      <c r="E12" s="78"/>
      <c r="F12" s="78">
        <f>22662.9+14508.9+384.3+19782.3</f>
        <v>57338.40000000001</v>
      </c>
      <c r="G12" s="78">
        <f>13176.6+7355+403.1+36401.7</f>
        <v>57336.399999999994</v>
      </c>
      <c r="H12" s="78"/>
      <c r="I12" s="79">
        <f>SUM(J12:M12)</f>
        <v>65792.3</v>
      </c>
      <c r="J12" s="79">
        <f aca="true" t="shared" si="0" ref="J12:R12">J13+J15+J21+J24+J19</f>
        <v>0</v>
      </c>
      <c r="K12" s="79">
        <f t="shared" si="0"/>
        <v>29381.2</v>
      </c>
      <c r="L12" s="79">
        <f t="shared" si="0"/>
        <v>36411.1</v>
      </c>
      <c r="M12" s="79">
        <f>M13+M15+M21+M24+M19</f>
        <v>0</v>
      </c>
      <c r="N12" s="79">
        <f t="shared" si="0"/>
        <v>40729.03</v>
      </c>
      <c r="O12" s="79">
        <f t="shared" si="0"/>
        <v>0</v>
      </c>
      <c r="P12" s="79">
        <f t="shared" si="0"/>
        <v>7973.09</v>
      </c>
      <c r="Q12" s="79">
        <f t="shared" si="0"/>
        <v>32755.939999999995</v>
      </c>
      <c r="R12" s="79">
        <f t="shared" si="0"/>
        <v>0</v>
      </c>
      <c r="S12" s="80"/>
      <c r="T12" s="57"/>
      <c r="U12" s="57"/>
      <c r="V12" s="57"/>
    </row>
    <row r="13" spans="1:22" s="2" customFormat="1" ht="65.25" customHeight="1">
      <c r="A13" s="91" t="s">
        <v>8</v>
      </c>
      <c r="B13" s="92" t="s">
        <v>120</v>
      </c>
      <c r="C13" s="82"/>
      <c r="D13" s="93" t="s">
        <v>0</v>
      </c>
      <c r="E13" s="93" t="s">
        <v>0</v>
      </c>
      <c r="F13" s="93" t="s">
        <v>0</v>
      </c>
      <c r="G13" s="93" t="s">
        <v>0</v>
      </c>
      <c r="H13" s="93" t="s">
        <v>0</v>
      </c>
      <c r="I13" s="79">
        <f>SUM(J13:M13)</f>
        <v>5357.6</v>
      </c>
      <c r="J13" s="79">
        <f>J14</f>
        <v>0</v>
      </c>
      <c r="K13" s="79">
        <f>K14</f>
        <v>4974.8</v>
      </c>
      <c r="L13" s="79">
        <f>L14</f>
        <v>382.8</v>
      </c>
      <c r="M13" s="79">
        <f>M14</f>
        <v>0</v>
      </c>
      <c r="N13" s="79">
        <f>SUM(O13:R13)</f>
        <v>5357.6</v>
      </c>
      <c r="O13" s="79">
        <f>O14</f>
        <v>0</v>
      </c>
      <c r="P13" s="79">
        <f>P14</f>
        <v>4974.8</v>
      </c>
      <c r="Q13" s="79">
        <f>Q14</f>
        <v>382.8</v>
      </c>
      <c r="R13" s="79">
        <f>R14</f>
        <v>0</v>
      </c>
      <c r="S13" s="79"/>
      <c r="T13" s="57"/>
      <c r="U13" s="57"/>
      <c r="V13" s="57"/>
    </row>
    <row r="14" spans="1:22" s="5" customFormat="1" ht="15.75">
      <c r="A14" s="94" t="s">
        <v>9</v>
      </c>
      <c r="B14" s="81" t="s">
        <v>10</v>
      </c>
      <c r="C14" s="95"/>
      <c r="D14" s="83" t="s">
        <v>0</v>
      </c>
      <c r="E14" s="83" t="s">
        <v>0</v>
      </c>
      <c r="F14" s="83" t="s">
        <v>0</v>
      </c>
      <c r="G14" s="83" t="s">
        <v>0</v>
      </c>
      <c r="H14" s="83" t="s">
        <v>0</v>
      </c>
      <c r="I14" s="84">
        <f>SUM(J14:M14)</f>
        <v>5357.6</v>
      </c>
      <c r="J14" s="84"/>
      <c r="K14" s="84">
        <v>4974.8</v>
      </c>
      <c r="L14" s="84">
        <v>382.8</v>
      </c>
      <c r="M14" s="84"/>
      <c r="N14" s="84">
        <f>SUM(O14:R14)</f>
        <v>5357.6</v>
      </c>
      <c r="O14" s="84"/>
      <c r="P14" s="84">
        <v>4974.8</v>
      </c>
      <c r="Q14" s="84">
        <v>382.8</v>
      </c>
      <c r="R14" s="84"/>
      <c r="S14" s="96"/>
      <c r="T14" s="57"/>
      <c r="U14" s="57"/>
      <c r="V14" s="57"/>
    </row>
    <row r="15" spans="1:22" s="2" customFormat="1" ht="31.5">
      <c r="A15" s="91" t="s">
        <v>11</v>
      </c>
      <c r="B15" s="92" t="s">
        <v>12</v>
      </c>
      <c r="C15" s="97"/>
      <c r="D15" s="93" t="s">
        <v>0</v>
      </c>
      <c r="E15" s="93" t="s">
        <v>0</v>
      </c>
      <c r="F15" s="93" t="s">
        <v>0</v>
      </c>
      <c r="G15" s="93" t="s">
        <v>0</v>
      </c>
      <c r="H15" s="93" t="s">
        <v>0</v>
      </c>
      <c r="I15" s="79">
        <f>SUM(J15:M15)</f>
        <v>1522.6</v>
      </c>
      <c r="J15" s="79">
        <f>J16+J17</f>
        <v>0</v>
      </c>
      <c r="K15" s="79">
        <f>K16+K17</f>
        <v>1383.5</v>
      </c>
      <c r="L15" s="79">
        <f>L16+L17</f>
        <v>139.1</v>
      </c>
      <c r="M15" s="79">
        <f>M16+M17</f>
        <v>0</v>
      </c>
      <c r="N15" s="79">
        <f>SUM(O15:R15)</f>
        <v>1522.5</v>
      </c>
      <c r="O15" s="79">
        <f>O16+O17</f>
        <v>0</v>
      </c>
      <c r="P15" s="79">
        <f>P16+P17</f>
        <v>1383.5</v>
      </c>
      <c r="Q15" s="79">
        <f>Q16+Q17</f>
        <v>139</v>
      </c>
      <c r="R15" s="79">
        <f>R16+R17</f>
        <v>0</v>
      </c>
      <c r="S15" s="96"/>
      <c r="T15" s="57"/>
      <c r="U15" s="57"/>
      <c r="V15" s="57"/>
    </row>
    <row r="16" spans="1:22" s="5" customFormat="1" ht="78.75">
      <c r="A16" s="94" t="s">
        <v>13</v>
      </c>
      <c r="B16" s="81" t="s">
        <v>14</v>
      </c>
      <c r="C16" s="98"/>
      <c r="D16" s="83" t="s">
        <v>0</v>
      </c>
      <c r="E16" s="83" t="s">
        <v>0</v>
      </c>
      <c r="F16" s="83" t="s">
        <v>0</v>
      </c>
      <c r="G16" s="83" t="s">
        <v>0</v>
      </c>
      <c r="H16" s="83" t="s">
        <v>0</v>
      </c>
      <c r="I16" s="84">
        <f aca="true" t="shared" si="1" ref="I16:I22">SUM(J16:M16)</f>
        <v>1397.3</v>
      </c>
      <c r="J16" s="84"/>
      <c r="K16" s="84">
        <v>1383.5</v>
      </c>
      <c r="L16" s="84">
        <v>13.8</v>
      </c>
      <c r="M16" s="84"/>
      <c r="N16" s="84">
        <f aca="true" t="shared" si="2" ref="N16:N23">SUM(O16:R16)</f>
        <v>1397.3</v>
      </c>
      <c r="O16" s="84"/>
      <c r="P16" s="84">
        <v>1383.5</v>
      </c>
      <c r="Q16" s="84">
        <v>13.8</v>
      </c>
      <c r="R16" s="84"/>
      <c r="S16" s="96"/>
      <c r="T16" s="57"/>
      <c r="U16" s="57"/>
      <c r="V16" s="57"/>
    </row>
    <row r="17" spans="1:22" s="5" customFormat="1" ht="31.5">
      <c r="A17" s="99" t="s">
        <v>110</v>
      </c>
      <c r="B17" s="100" t="s">
        <v>111</v>
      </c>
      <c r="C17" s="101"/>
      <c r="D17" s="83" t="s">
        <v>0</v>
      </c>
      <c r="E17" s="83" t="s">
        <v>0</v>
      </c>
      <c r="F17" s="83" t="s">
        <v>0</v>
      </c>
      <c r="G17" s="83" t="s">
        <v>0</v>
      </c>
      <c r="H17" s="83" t="s">
        <v>0</v>
      </c>
      <c r="I17" s="84">
        <f t="shared" si="1"/>
        <v>125.3</v>
      </c>
      <c r="J17" s="84"/>
      <c r="K17" s="84"/>
      <c r="L17" s="84">
        <v>125.3</v>
      </c>
      <c r="M17" s="84"/>
      <c r="N17" s="84">
        <f t="shared" si="2"/>
        <v>125.2</v>
      </c>
      <c r="O17" s="84"/>
      <c r="P17" s="84"/>
      <c r="Q17" s="84">
        <v>125.2</v>
      </c>
      <c r="R17" s="84"/>
      <c r="S17" s="96"/>
      <c r="T17" s="57"/>
      <c r="U17" s="57"/>
      <c r="V17" s="57"/>
    </row>
    <row r="18" spans="1:22" s="5" customFormat="1" ht="15.75">
      <c r="A18" s="99"/>
      <c r="B18" s="100" t="s">
        <v>121</v>
      </c>
      <c r="C18" s="101"/>
      <c r="D18" s="83" t="s">
        <v>0</v>
      </c>
      <c r="E18" s="83" t="s">
        <v>0</v>
      </c>
      <c r="F18" s="83" t="s">
        <v>0</v>
      </c>
      <c r="G18" s="83" t="s">
        <v>0</v>
      </c>
      <c r="H18" s="83" t="s">
        <v>0</v>
      </c>
      <c r="I18" s="84">
        <f t="shared" si="1"/>
        <v>125.3</v>
      </c>
      <c r="J18" s="84"/>
      <c r="K18" s="84"/>
      <c r="L18" s="84">
        <v>125.3</v>
      </c>
      <c r="M18" s="84"/>
      <c r="N18" s="84">
        <f t="shared" si="2"/>
        <v>125.2</v>
      </c>
      <c r="O18" s="84"/>
      <c r="P18" s="84"/>
      <c r="Q18" s="84">
        <v>125.2</v>
      </c>
      <c r="R18" s="84"/>
      <c r="S18" s="96"/>
      <c r="T18" s="57"/>
      <c r="U18" s="57"/>
      <c r="V18" s="57"/>
    </row>
    <row r="19" spans="1:22" s="73" customFormat="1" ht="31.5">
      <c r="A19" s="102">
        <v>3</v>
      </c>
      <c r="B19" s="103" t="s">
        <v>84</v>
      </c>
      <c r="C19" s="104"/>
      <c r="D19" s="93" t="s">
        <v>0</v>
      </c>
      <c r="E19" s="93" t="s">
        <v>0</v>
      </c>
      <c r="F19" s="93" t="s">
        <v>0</v>
      </c>
      <c r="G19" s="93" t="s">
        <v>0</v>
      </c>
      <c r="H19" s="93" t="s">
        <v>0</v>
      </c>
      <c r="I19" s="79">
        <f>I20</f>
        <v>3807.6</v>
      </c>
      <c r="J19" s="79">
        <f>J20</f>
        <v>0</v>
      </c>
      <c r="K19" s="79">
        <f>K20</f>
        <v>0</v>
      </c>
      <c r="L19" s="79">
        <f>L20</f>
        <v>3807.6</v>
      </c>
      <c r="M19" s="79">
        <f>M20</f>
        <v>0</v>
      </c>
      <c r="N19" s="79">
        <f t="shared" si="2"/>
        <v>3807.6</v>
      </c>
      <c r="O19" s="79">
        <f>O20</f>
        <v>0</v>
      </c>
      <c r="P19" s="79">
        <f>P20</f>
        <v>0</v>
      </c>
      <c r="Q19" s="79">
        <f>Q20</f>
        <v>3807.6</v>
      </c>
      <c r="R19" s="79">
        <f>R20</f>
        <v>0</v>
      </c>
      <c r="S19" s="105"/>
      <c r="T19" s="57"/>
      <c r="U19" s="57"/>
      <c r="V19" s="72"/>
    </row>
    <row r="20" spans="1:22" s="5" customFormat="1" ht="31.5">
      <c r="A20" s="99" t="s">
        <v>22</v>
      </c>
      <c r="B20" s="100" t="s">
        <v>83</v>
      </c>
      <c r="C20" s="101"/>
      <c r="D20" s="83" t="s">
        <v>0</v>
      </c>
      <c r="E20" s="83" t="s">
        <v>0</v>
      </c>
      <c r="F20" s="83" t="s">
        <v>0</v>
      </c>
      <c r="G20" s="83" t="s">
        <v>0</v>
      </c>
      <c r="H20" s="83" t="s">
        <v>0</v>
      </c>
      <c r="I20" s="84">
        <f>SUM(J20:M20)</f>
        <v>3807.6</v>
      </c>
      <c r="J20" s="84"/>
      <c r="K20" s="84"/>
      <c r="L20" s="84">
        <v>3807.6</v>
      </c>
      <c r="M20" s="84"/>
      <c r="N20" s="84">
        <f t="shared" si="2"/>
        <v>3807.6</v>
      </c>
      <c r="O20" s="84"/>
      <c r="P20" s="84"/>
      <c r="Q20" s="84">
        <v>3807.6</v>
      </c>
      <c r="R20" s="84"/>
      <c r="S20" s="96"/>
      <c r="T20" s="57"/>
      <c r="U20" s="57"/>
      <c r="V20" s="57"/>
    </row>
    <row r="21" spans="1:22" s="2" customFormat="1" ht="31.5">
      <c r="A21" s="102">
        <v>4</v>
      </c>
      <c r="B21" s="92" t="s">
        <v>85</v>
      </c>
      <c r="C21" s="106"/>
      <c r="D21" s="93" t="s">
        <v>0</v>
      </c>
      <c r="E21" s="93" t="s">
        <v>0</v>
      </c>
      <c r="F21" s="93" t="s">
        <v>0</v>
      </c>
      <c r="G21" s="93" t="s">
        <v>0</v>
      </c>
      <c r="H21" s="93" t="s">
        <v>0</v>
      </c>
      <c r="I21" s="79">
        <f t="shared" si="1"/>
        <v>2706</v>
      </c>
      <c r="J21" s="79">
        <f>SUM(J22:J23)</f>
        <v>0</v>
      </c>
      <c r="K21" s="79">
        <f>SUM(K22:K23)</f>
        <v>260</v>
      </c>
      <c r="L21" s="79">
        <f>SUM(L22:L23)</f>
        <v>2446</v>
      </c>
      <c r="M21" s="79">
        <f>SUM(M22:M23)</f>
        <v>0</v>
      </c>
      <c r="N21" s="79">
        <f t="shared" si="2"/>
        <v>2702.5699999999997</v>
      </c>
      <c r="O21" s="79">
        <f>SUM(O22:O23)</f>
        <v>0</v>
      </c>
      <c r="P21" s="79">
        <f>SUM(P22:P23)</f>
        <v>260</v>
      </c>
      <c r="Q21" s="79">
        <f>SUM(Q22:Q23)</f>
        <v>2442.5699999999997</v>
      </c>
      <c r="R21" s="79">
        <f>SUM(R22:R23)</f>
        <v>0</v>
      </c>
      <c r="S21" s="105"/>
      <c r="T21" s="57"/>
      <c r="U21" s="57"/>
      <c r="V21" s="57"/>
    </row>
    <row r="22" spans="1:22" s="5" customFormat="1" ht="31.5">
      <c r="A22" s="94" t="s">
        <v>71</v>
      </c>
      <c r="B22" s="81" t="s">
        <v>15</v>
      </c>
      <c r="C22" s="107"/>
      <c r="D22" s="83" t="s">
        <v>0</v>
      </c>
      <c r="E22" s="83" t="s">
        <v>0</v>
      </c>
      <c r="F22" s="83" t="s">
        <v>0</v>
      </c>
      <c r="G22" s="83" t="s">
        <v>0</v>
      </c>
      <c r="H22" s="83" t="s">
        <v>0</v>
      </c>
      <c r="I22" s="84">
        <f t="shared" si="1"/>
        <v>1160</v>
      </c>
      <c r="J22" s="84">
        <v>0</v>
      </c>
      <c r="K22" s="84">
        <v>260</v>
      </c>
      <c r="L22" s="84">
        <v>900</v>
      </c>
      <c r="M22" s="84">
        <v>0</v>
      </c>
      <c r="N22" s="84">
        <f t="shared" si="2"/>
        <v>1160</v>
      </c>
      <c r="O22" s="84"/>
      <c r="P22" s="84">
        <v>260</v>
      </c>
      <c r="Q22" s="84">
        <v>900</v>
      </c>
      <c r="R22" s="84"/>
      <c r="S22" s="96"/>
      <c r="T22" s="57"/>
      <c r="U22" s="57"/>
      <c r="V22" s="57"/>
    </row>
    <row r="23" spans="1:22" s="5" customFormat="1" ht="15.75">
      <c r="A23" s="94" t="s">
        <v>60</v>
      </c>
      <c r="B23" s="81" t="s">
        <v>17</v>
      </c>
      <c r="C23" s="107"/>
      <c r="D23" s="83" t="s">
        <v>0</v>
      </c>
      <c r="E23" s="83" t="s">
        <v>0</v>
      </c>
      <c r="F23" s="83" t="s">
        <v>0</v>
      </c>
      <c r="G23" s="83" t="s">
        <v>0</v>
      </c>
      <c r="H23" s="83" t="s">
        <v>0</v>
      </c>
      <c r="I23" s="84">
        <f>SUM(J23:M23)</f>
        <v>1546</v>
      </c>
      <c r="J23" s="84">
        <v>0</v>
      </c>
      <c r="K23" s="84"/>
      <c r="L23" s="84">
        <v>1546</v>
      </c>
      <c r="M23" s="84"/>
      <c r="N23" s="84">
        <f t="shared" si="2"/>
        <v>1542.57</v>
      </c>
      <c r="O23" s="84"/>
      <c r="P23" s="84"/>
      <c r="Q23" s="84">
        <v>1542.57</v>
      </c>
      <c r="R23" s="84"/>
      <c r="S23" s="96"/>
      <c r="T23" s="57"/>
      <c r="U23" s="57"/>
      <c r="V23" s="57"/>
    </row>
    <row r="24" spans="1:22" s="2" customFormat="1" ht="47.25">
      <c r="A24" s="91">
        <v>5</v>
      </c>
      <c r="B24" s="92" t="s">
        <v>92</v>
      </c>
      <c r="C24" s="97"/>
      <c r="D24" s="93" t="s">
        <v>0</v>
      </c>
      <c r="E24" s="93" t="s">
        <v>0</v>
      </c>
      <c r="F24" s="93" t="s">
        <v>0</v>
      </c>
      <c r="G24" s="93" t="s">
        <v>0</v>
      </c>
      <c r="H24" s="93" t="s">
        <v>0</v>
      </c>
      <c r="I24" s="79">
        <f>SUM(J24:M24)</f>
        <v>52398.5</v>
      </c>
      <c r="J24" s="79">
        <f>SUM(J25:J41)</f>
        <v>0</v>
      </c>
      <c r="K24" s="79">
        <f>K25+K39+K40+K41+K43</f>
        <v>22762.9</v>
      </c>
      <c r="L24" s="79">
        <f>L25+L39+L40+L41+L43</f>
        <v>29635.6</v>
      </c>
      <c r="M24" s="79">
        <f>M25+M39+M40+M41+M43</f>
        <v>0</v>
      </c>
      <c r="N24" s="79">
        <f>SUM(O24:R24)</f>
        <v>27338.76</v>
      </c>
      <c r="O24" s="79">
        <f>O25+O39+O40+O41+O43</f>
        <v>0</v>
      </c>
      <c r="P24" s="79">
        <f>P25+P39+P40+P41+P43</f>
        <v>1354.79</v>
      </c>
      <c r="Q24" s="79">
        <f>Q25+Q39+Q40+Q41+Q43</f>
        <v>25983.969999999998</v>
      </c>
      <c r="R24" s="79">
        <f>R25+R39+R40+R41+R43</f>
        <v>0</v>
      </c>
      <c r="S24" s="105"/>
      <c r="T24" s="57"/>
      <c r="U24" s="57"/>
      <c r="V24" s="57"/>
    </row>
    <row r="25" spans="1:22" s="6" customFormat="1" ht="31.5">
      <c r="A25" s="94" t="s">
        <v>86</v>
      </c>
      <c r="B25" s="81" t="s">
        <v>93</v>
      </c>
      <c r="C25" s="98"/>
      <c r="D25" s="83" t="s">
        <v>0</v>
      </c>
      <c r="E25" s="83" t="s">
        <v>0</v>
      </c>
      <c r="F25" s="83" t="s">
        <v>0</v>
      </c>
      <c r="G25" s="83" t="s">
        <v>0</v>
      </c>
      <c r="H25" s="83" t="s">
        <v>0</v>
      </c>
      <c r="I25" s="84">
        <f>SUM(J25:M25)</f>
        <v>44422.61</v>
      </c>
      <c r="J25" s="84"/>
      <c r="K25" s="84">
        <f>K26+K33+K34+K38</f>
        <v>22402.9</v>
      </c>
      <c r="L25" s="84">
        <f>L26+L33+L34+L38</f>
        <v>22019.71</v>
      </c>
      <c r="M25" s="84">
        <f>M26+M33+M34+M38</f>
        <v>0</v>
      </c>
      <c r="N25" s="84">
        <f>SUM(O25:R25)</f>
        <v>19386.79</v>
      </c>
      <c r="O25" s="84">
        <f>O26+O33+O34+O38</f>
        <v>0</v>
      </c>
      <c r="P25" s="84">
        <f>P26+P33+P34+P38</f>
        <v>1017.83</v>
      </c>
      <c r="Q25" s="84">
        <f>Q26+Q33+Q34+Q38</f>
        <v>18368.96</v>
      </c>
      <c r="R25" s="84">
        <f>R26+R33+R34+R38</f>
        <v>0</v>
      </c>
      <c r="S25" s="96"/>
      <c r="T25" s="57"/>
      <c r="U25" s="57"/>
      <c r="V25" s="57"/>
    </row>
    <row r="26" spans="1:22" s="6" customFormat="1" ht="255">
      <c r="A26" s="94" t="s">
        <v>94</v>
      </c>
      <c r="B26" s="81" t="s">
        <v>95</v>
      </c>
      <c r="C26" s="98"/>
      <c r="D26" s="83" t="s">
        <v>0</v>
      </c>
      <c r="E26" s="83" t="s">
        <v>0</v>
      </c>
      <c r="F26" s="83" t="s">
        <v>0</v>
      </c>
      <c r="G26" s="83" t="s">
        <v>0</v>
      </c>
      <c r="H26" s="83" t="s">
        <v>0</v>
      </c>
      <c r="I26" s="84">
        <f>SUM(J26:M26)</f>
        <v>41261.770000000004</v>
      </c>
      <c r="J26" s="84"/>
      <c r="K26" s="84">
        <f>SUM(K27:K32)</f>
        <v>22402.9</v>
      </c>
      <c r="L26" s="84">
        <f>SUM(L27:L32)</f>
        <v>18858.87</v>
      </c>
      <c r="M26" s="84">
        <f>SUM(M27:M32)</f>
        <v>0</v>
      </c>
      <c r="N26" s="84">
        <f>SUM(O26:R26)</f>
        <v>16225.949999999999</v>
      </c>
      <c r="O26" s="84">
        <f>SUM(O27:O32)</f>
        <v>0</v>
      </c>
      <c r="P26" s="84">
        <f>SUM(P27:P32)</f>
        <v>1017.83</v>
      </c>
      <c r="Q26" s="84">
        <f>SUM(Q27:Q32)</f>
        <v>15208.119999999999</v>
      </c>
      <c r="R26" s="84">
        <f>SUM(R27:R32)</f>
        <v>0</v>
      </c>
      <c r="S26" s="118" t="s">
        <v>127</v>
      </c>
      <c r="T26" s="57"/>
      <c r="U26" s="57"/>
      <c r="V26" s="57"/>
    </row>
    <row r="27" spans="1:22" s="6" customFormat="1" ht="15.75">
      <c r="A27" s="94"/>
      <c r="B27" s="108" t="s">
        <v>96</v>
      </c>
      <c r="C27" s="109"/>
      <c r="D27" s="83" t="s">
        <v>0</v>
      </c>
      <c r="E27" s="83" t="s">
        <v>0</v>
      </c>
      <c r="F27" s="83" t="s">
        <v>0</v>
      </c>
      <c r="G27" s="83" t="s">
        <v>0</v>
      </c>
      <c r="H27" s="83" t="s">
        <v>0</v>
      </c>
      <c r="I27" s="84">
        <f aca="true" t="shared" si="3" ref="I27:I43">SUM(J27:M27)</f>
        <v>34679.5</v>
      </c>
      <c r="J27" s="84"/>
      <c r="K27" s="84">
        <v>22402.9</v>
      </c>
      <c r="L27" s="84">
        <v>12276.6</v>
      </c>
      <c r="M27" s="84"/>
      <c r="N27" s="84">
        <f aca="true" t="shared" si="4" ref="N27:N43">SUM(O27:R27)</f>
        <v>9677.89</v>
      </c>
      <c r="O27" s="84"/>
      <c r="P27" s="84">
        <v>1017.83</v>
      </c>
      <c r="Q27" s="84">
        <v>8660.06</v>
      </c>
      <c r="R27" s="84"/>
      <c r="S27" s="96"/>
      <c r="T27" s="57"/>
      <c r="U27" s="57"/>
      <c r="V27" s="57"/>
    </row>
    <row r="28" spans="1:22" s="6" customFormat="1" ht="15.75">
      <c r="A28" s="94"/>
      <c r="B28" s="108" t="s">
        <v>112</v>
      </c>
      <c r="C28" s="109"/>
      <c r="D28" s="83" t="s">
        <v>0</v>
      </c>
      <c r="E28" s="83" t="s">
        <v>0</v>
      </c>
      <c r="F28" s="83" t="s">
        <v>0</v>
      </c>
      <c r="G28" s="83" t="s">
        <v>0</v>
      </c>
      <c r="H28" s="83" t="s">
        <v>0</v>
      </c>
      <c r="I28" s="84">
        <f t="shared" si="3"/>
        <v>69.4</v>
      </c>
      <c r="J28" s="84"/>
      <c r="K28" s="84"/>
      <c r="L28" s="84">
        <v>69.4</v>
      </c>
      <c r="M28" s="84"/>
      <c r="N28" s="84">
        <f t="shared" si="4"/>
        <v>35.23</v>
      </c>
      <c r="O28" s="84"/>
      <c r="P28" s="84"/>
      <c r="Q28" s="84">
        <v>35.23</v>
      </c>
      <c r="R28" s="84"/>
      <c r="S28" s="96"/>
      <c r="T28" s="57"/>
      <c r="U28" s="57"/>
      <c r="V28" s="57"/>
    </row>
    <row r="29" spans="1:22" s="6" customFormat="1" ht="31.5">
      <c r="A29" s="94"/>
      <c r="B29" s="108" t="s">
        <v>97</v>
      </c>
      <c r="C29" s="109"/>
      <c r="D29" s="83" t="s">
        <v>0</v>
      </c>
      <c r="E29" s="83" t="s">
        <v>0</v>
      </c>
      <c r="F29" s="83" t="s">
        <v>0</v>
      </c>
      <c r="G29" s="83" t="s">
        <v>0</v>
      </c>
      <c r="H29" s="83" t="s">
        <v>0</v>
      </c>
      <c r="I29" s="84">
        <f t="shared" si="3"/>
        <v>5739.88</v>
      </c>
      <c r="J29" s="84"/>
      <c r="K29" s="84"/>
      <c r="L29" s="84">
        <v>5739.88</v>
      </c>
      <c r="M29" s="84"/>
      <c r="N29" s="84">
        <f t="shared" si="4"/>
        <v>5739.84</v>
      </c>
      <c r="O29" s="84"/>
      <c r="P29" s="84"/>
      <c r="Q29" s="84">
        <v>5739.84</v>
      </c>
      <c r="R29" s="84"/>
      <c r="S29" s="96"/>
      <c r="T29" s="57"/>
      <c r="U29" s="57"/>
      <c r="V29" s="57"/>
    </row>
    <row r="30" spans="1:22" s="6" customFormat="1" ht="15.75">
      <c r="A30" s="94"/>
      <c r="B30" s="108" t="s">
        <v>98</v>
      </c>
      <c r="C30" s="109"/>
      <c r="D30" s="83" t="s">
        <v>0</v>
      </c>
      <c r="E30" s="83" t="s">
        <v>0</v>
      </c>
      <c r="F30" s="83" t="s">
        <v>0</v>
      </c>
      <c r="G30" s="83" t="s">
        <v>0</v>
      </c>
      <c r="H30" s="83" t="s">
        <v>0</v>
      </c>
      <c r="I30" s="84">
        <f t="shared" si="3"/>
        <v>540.48</v>
      </c>
      <c r="J30" s="84"/>
      <c r="K30" s="84"/>
      <c r="L30" s="84">
        <v>540.48</v>
      </c>
      <c r="M30" s="84"/>
      <c r="N30" s="84">
        <f t="shared" si="4"/>
        <v>540.48</v>
      </c>
      <c r="O30" s="84"/>
      <c r="P30" s="84"/>
      <c r="Q30" s="84">
        <v>540.48</v>
      </c>
      <c r="R30" s="84"/>
      <c r="S30" s="96"/>
      <c r="T30" s="57"/>
      <c r="U30" s="57"/>
      <c r="V30" s="57"/>
    </row>
    <row r="31" spans="1:22" s="6" customFormat="1" ht="15.75">
      <c r="A31" s="94"/>
      <c r="B31" s="108" t="s">
        <v>99</v>
      </c>
      <c r="C31" s="109"/>
      <c r="D31" s="83" t="s">
        <v>0</v>
      </c>
      <c r="E31" s="83" t="s">
        <v>0</v>
      </c>
      <c r="F31" s="83" t="s">
        <v>0</v>
      </c>
      <c r="G31" s="83" t="s">
        <v>0</v>
      </c>
      <c r="H31" s="83" t="s">
        <v>0</v>
      </c>
      <c r="I31" s="84">
        <f t="shared" si="3"/>
        <v>199</v>
      </c>
      <c r="J31" s="84"/>
      <c r="K31" s="84"/>
      <c r="L31" s="84">
        <v>199</v>
      </c>
      <c r="M31" s="84"/>
      <c r="N31" s="84">
        <f t="shared" si="4"/>
        <v>199</v>
      </c>
      <c r="O31" s="84"/>
      <c r="P31" s="84"/>
      <c r="Q31" s="84">
        <v>199</v>
      </c>
      <c r="R31" s="84"/>
      <c r="S31" s="96"/>
      <c r="T31" s="57"/>
      <c r="U31" s="57"/>
      <c r="V31" s="57"/>
    </row>
    <row r="32" spans="1:22" s="6" customFormat="1" ht="31.5">
      <c r="A32" s="94"/>
      <c r="B32" s="108" t="s">
        <v>113</v>
      </c>
      <c r="C32" s="109"/>
      <c r="D32" s="83" t="s">
        <v>0</v>
      </c>
      <c r="E32" s="83" t="s">
        <v>0</v>
      </c>
      <c r="F32" s="83" t="s">
        <v>0</v>
      </c>
      <c r="G32" s="83" t="s">
        <v>0</v>
      </c>
      <c r="H32" s="83" t="s">
        <v>0</v>
      </c>
      <c r="I32" s="84">
        <f t="shared" si="3"/>
        <v>33.51</v>
      </c>
      <c r="J32" s="84"/>
      <c r="K32" s="84"/>
      <c r="L32" s="84">
        <v>33.51</v>
      </c>
      <c r="M32" s="84"/>
      <c r="N32" s="84">
        <f t="shared" si="4"/>
        <v>33.51</v>
      </c>
      <c r="O32" s="84"/>
      <c r="P32" s="84"/>
      <c r="Q32" s="84">
        <v>33.51</v>
      </c>
      <c r="R32" s="84"/>
      <c r="S32" s="96"/>
      <c r="T32" s="57"/>
      <c r="U32" s="57"/>
      <c r="V32" s="57"/>
    </row>
    <row r="33" spans="1:22" s="6" customFormat="1" ht="31.5">
      <c r="A33" s="94" t="s">
        <v>100</v>
      </c>
      <c r="B33" s="108" t="s">
        <v>103</v>
      </c>
      <c r="C33" s="109"/>
      <c r="D33" s="83" t="s">
        <v>0</v>
      </c>
      <c r="E33" s="83" t="s">
        <v>0</v>
      </c>
      <c r="F33" s="83" t="s">
        <v>0</v>
      </c>
      <c r="G33" s="83" t="s">
        <v>0</v>
      </c>
      <c r="H33" s="83" t="s">
        <v>0</v>
      </c>
      <c r="I33" s="84">
        <f t="shared" si="3"/>
        <v>668.94</v>
      </c>
      <c r="J33" s="84"/>
      <c r="K33" s="84"/>
      <c r="L33" s="84">
        <v>668.94</v>
      </c>
      <c r="M33" s="84"/>
      <c r="N33" s="84">
        <f t="shared" si="4"/>
        <v>668.94</v>
      </c>
      <c r="O33" s="84"/>
      <c r="P33" s="84"/>
      <c r="Q33" s="84">
        <v>668.94</v>
      </c>
      <c r="R33" s="84"/>
      <c r="S33" s="96"/>
      <c r="T33" s="57"/>
      <c r="U33" s="57"/>
      <c r="V33" s="57"/>
    </row>
    <row r="34" spans="1:22" s="6" customFormat="1" ht="31.5">
      <c r="A34" s="94" t="s">
        <v>101</v>
      </c>
      <c r="B34" s="108" t="s">
        <v>104</v>
      </c>
      <c r="C34" s="109"/>
      <c r="D34" s="83" t="s">
        <v>0</v>
      </c>
      <c r="E34" s="83" t="s">
        <v>0</v>
      </c>
      <c r="F34" s="83" t="s">
        <v>0</v>
      </c>
      <c r="G34" s="83" t="s">
        <v>0</v>
      </c>
      <c r="H34" s="83" t="s">
        <v>0</v>
      </c>
      <c r="I34" s="84">
        <f t="shared" si="3"/>
        <v>1213.2</v>
      </c>
      <c r="J34" s="84">
        <f>SUM(J35:J37)</f>
        <v>0</v>
      </c>
      <c r="K34" s="84">
        <f aca="true" t="shared" si="5" ref="K34:R34">SUM(K35:K37)</f>
        <v>0</v>
      </c>
      <c r="L34" s="84">
        <f t="shared" si="5"/>
        <v>1213.2</v>
      </c>
      <c r="M34" s="84">
        <f t="shared" si="5"/>
        <v>0</v>
      </c>
      <c r="N34" s="84">
        <f t="shared" si="4"/>
        <v>1213.2</v>
      </c>
      <c r="O34" s="84">
        <f t="shared" si="5"/>
        <v>0</v>
      </c>
      <c r="P34" s="84">
        <f t="shared" si="5"/>
        <v>0</v>
      </c>
      <c r="Q34" s="84">
        <f t="shared" si="5"/>
        <v>1213.2</v>
      </c>
      <c r="R34" s="84">
        <f t="shared" si="5"/>
        <v>0</v>
      </c>
      <c r="S34" s="96"/>
      <c r="T34" s="57"/>
      <c r="U34" s="57"/>
      <c r="V34" s="57"/>
    </row>
    <row r="35" spans="1:22" s="6" customFormat="1" ht="15.75">
      <c r="A35" s="94"/>
      <c r="B35" s="108" t="s">
        <v>114</v>
      </c>
      <c r="C35" s="109"/>
      <c r="D35" s="83" t="s">
        <v>0</v>
      </c>
      <c r="E35" s="83" t="s">
        <v>0</v>
      </c>
      <c r="F35" s="83" t="s">
        <v>0</v>
      </c>
      <c r="G35" s="83" t="s">
        <v>0</v>
      </c>
      <c r="H35" s="83" t="s">
        <v>0</v>
      </c>
      <c r="I35" s="84">
        <f t="shared" si="3"/>
        <v>659.12</v>
      </c>
      <c r="J35" s="84"/>
      <c r="K35" s="84"/>
      <c r="L35" s="84">
        <v>659.12</v>
      </c>
      <c r="M35" s="84"/>
      <c r="N35" s="84">
        <f t="shared" si="4"/>
        <v>659.12</v>
      </c>
      <c r="O35" s="84"/>
      <c r="P35" s="84"/>
      <c r="Q35" s="84">
        <v>659.12</v>
      </c>
      <c r="R35" s="84"/>
      <c r="S35" s="96"/>
      <c r="T35" s="57"/>
      <c r="U35" s="57"/>
      <c r="V35" s="57"/>
    </row>
    <row r="36" spans="1:22" s="6" customFormat="1" ht="15.75">
      <c r="A36" s="94"/>
      <c r="B36" s="108" t="s">
        <v>115</v>
      </c>
      <c r="C36" s="109"/>
      <c r="D36" s="83" t="s">
        <v>0</v>
      </c>
      <c r="E36" s="83" t="s">
        <v>0</v>
      </c>
      <c r="F36" s="83" t="s">
        <v>0</v>
      </c>
      <c r="G36" s="83" t="s">
        <v>0</v>
      </c>
      <c r="H36" s="83" t="s">
        <v>0</v>
      </c>
      <c r="I36" s="84">
        <f t="shared" si="3"/>
        <v>198.53</v>
      </c>
      <c r="J36" s="84"/>
      <c r="K36" s="84"/>
      <c r="L36" s="84">
        <v>198.53</v>
      </c>
      <c r="M36" s="84"/>
      <c r="N36" s="84">
        <f t="shared" si="4"/>
        <v>198.53</v>
      </c>
      <c r="O36" s="84"/>
      <c r="P36" s="84"/>
      <c r="Q36" s="84">
        <v>198.53</v>
      </c>
      <c r="R36" s="84"/>
      <c r="S36" s="96"/>
      <c r="T36" s="57"/>
      <c r="U36" s="57"/>
      <c r="V36" s="57"/>
    </row>
    <row r="37" spans="1:22" s="6" customFormat="1" ht="15.75">
      <c r="A37" s="94"/>
      <c r="B37" s="108" t="s">
        <v>122</v>
      </c>
      <c r="C37" s="109"/>
      <c r="D37" s="83" t="s">
        <v>0</v>
      </c>
      <c r="E37" s="83" t="s">
        <v>0</v>
      </c>
      <c r="F37" s="83" t="s">
        <v>0</v>
      </c>
      <c r="G37" s="83" t="s">
        <v>0</v>
      </c>
      <c r="H37" s="83" t="s">
        <v>0</v>
      </c>
      <c r="I37" s="84">
        <f t="shared" si="3"/>
        <v>355.55</v>
      </c>
      <c r="J37" s="84"/>
      <c r="K37" s="84"/>
      <c r="L37" s="84">
        <v>355.55</v>
      </c>
      <c r="M37" s="84"/>
      <c r="N37" s="84">
        <f t="shared" si="4"/>
        <v>355.55</v>
      </c>
      <c r="O37" s="84"/>
      <c r="P37" s="84"/>
      <c r="Q37" s="84">
        <v>355.55</v>
      </c>
      <c r="R37" s="84"/>
      <c r="S37" s="96"/>
      <c r="T37" s="57"/>
      <c r="U37" s="57"/>
      <c r="V37" s="57"/>
    </row>
    <row r="38" spans="1:22" s="6" customFormat="1" ht="31.5">
      <c r="A38" s="94" t="s">
        <v>102</v>
      </c>
      <c r="B38" s="108" t="s">
        <v>105</v>
      </c>
      <c r="C38" s="109"/>
      <c r="D38" s="83" t="s">
        <v>0</v>
      </c>
      <c r="E38" s="83" t="s">
        <v>0</v>
      </c>
      <c r="F38" s="83" t="s">
        <v>0</v>
      </c>
      <c r="G38" s="83" t="s">
        <v>0</v>
      </c>
      <c r="H38" s="83" t="s">
        <v>0</v>
      </c>
      <c r="I38" s="84">
        <f t="shared" si="3"/>
        <v>1278.7</v>
      </c>
      <c r="J38" s="84"/>
      <c r="K38" s="84"/>
      <c r="L38" s="84">
        <v>1278.7</v>
      </c>
      <c r="M38" s="84"/>
      <c r="N38" s="84">
        <f t="shared" si="4"/>
        <v>1278.7</v>
      </c>
      <c r="O38" s="84"/>
      <c r="P38" s="84"/>
      <c r="Q38" s="84">
        <v>1278.7</v>
      </c>
      <c r="R38" s="84"/>
      <c r="S38" s="96"/>
      <c r="T38" s="57"/>
      <c r="U38" s="57"/>
      <c r="V38" s="57"/>
    </row>
    <row r="39" spans="1:22" s="6" customFormat="1" ht="31.5">
      <c r="A39" s="94" t="s">
        <v>124</v>
      </c>
      <c r="B39" s="108" t="s">
        <v>106</v>
      </c>
      <c r="C39" s="109"/>
      <c r="D39" s="83" t="s">
        <v>0</v>
      </c>
      <c r="E39" s="83" t="s">
        <v>0</v>
      </c>
      <c r="F39" s="83" t="s">
        <v>0</v>
      </c>
      <c r="G39" s="83" t="s">
        <v>0</v>
      </c>
      <c r="H39" s="83" t="s">
        <v>0</v>
      </c>
      <c r="I39" s="84">
        <f t="shared" si="3"/>
        <v>1139.73</v>
      </c>
      <c r="J39" s="84"/>
      <c r="K39" s="84"/>
      <c r="L39" s="84">
        <v>1139.73</v>
      </c>
      <c r="M39" s="84"/>
      <c r="N39" s="84">
        <f t="shared" si="4"/>
        <v>1139.69</v>
      </c>
      <c r="O39" s="84"/>
      <c r="P39" s="84"/>
      <c r="Q39" s="84">
        <v>1139.69</v>
      </c>
      <c r="R39" s="84"/>
      <c r="S39" s="96"/>
      <c r="T39" s="57"/>
      <c r="U39" s="57"/>
      <c r="V39" s="57"/>
    </row>
    <row r="40" spans="1:22" s="6" customFormat="1" ht="15.75">
      <c r="A40" s="94" t="s">
        <v>87</v>
      </c>
      <c r="B40" s="81" t="s">
        <v>88</v>
      </c>
      <c r="C40" s="98"/>
      <c r="D40" s="83" t="s">
        <v>0</v>
      </c>
      <c r="E40" s="83" t="s">
        <v>0</v>
      </c>
      <c r="F40" s="83" t="s">
        <v>0</v>
      </c>
      <c r="G40" s="83" t="s">
        <v>0</v>
      </c>
      <c r="H40" s="83" t="s">
        <v>0</v>
      </c>
      <c r="I40" s="84">
        <f t="shared" si="3"/>
        <v>585.09</v>
      </c>
      <c r="J40" s="84"/>
      <c r="K40" s="84"/>
      <c r="L40" s="84">
        <v>585.09</v>
      </c>
      <c r="M40" s="84"/>
      <c r="N40" s="84">
        <f t="shared" si="4"/>
        <v>585.09</v>
      </c>
      <c r="O40" s="84"/>
      <c r="P40" s="84"/>
      <c r="Q40" s="84">
        <v>585.09</v>
      </c>
      <c r="R40" s="84"/>
      <c r="S40" s="96"/>
      <c r="T40" s="57"/>
      <c r="U40" s="57"/>
      <c r="V40" s="57"/>
    </row>
    <row r="41" spans="1:22" s="5" customFormat="1" ht="47.25">
      <c r="A41" s="94" t="s">
        <v>90</v>
      </c>
      <c r="B41" s="81" t="s">
        <v>89</v>
      </c>
      <c r="C41" s="95"/>
      <c r="D41" s="83" t="s">
        <v>0</v>
      </c>
      <c r="E41" s="83" t="s">
        <v>0</v>
      </c>
      <c r="F41" s="83" t="s">
        <v>0</v>
      </c>
      <c r="G41" s="83" t="s">
        <v>0</v>
      </c>
      <c r="H41" s="83" t="s">
        <v>0</v>
      </c>
      <c r="I41" s="84">
        <f t="shared" si="3"/>
        <v>2766.97</v>
      </c>
      <c r="J41" s="84">
        <f>J42</f>
        <v>0</v>
      </c>
      <c r="K41" s="84">
        <f>K42</f>
        <v>360</v>
      </c>
      <c r="L41" s="84">
        <v>2406.97</v>
      </c>
      <c r="M41" s="84"/>
      <c r="N41" s="84">
        <f t="shared" si="4"/>
        <v>2743.9</v>
      </c>
      <c r="O41" s="84"/>
      <c r="P41" s="84">
        <v>336.96</v>
      </c>
      <c r="Q41" s="84">
        <v>2406.94</v>
      </c>
      <c r="R41" s="84"/>
      <c r="S41" s="96"/>
      <c r="T41" s="57"/>
      <c r="U41" s="57"/>
      <c r="V41" s="57"/>
    </row>
    <row r="42" spans="1:22" s="5" customFormat="1" ht="330.75">
      <c r="A42" s="94"/>
      <c r="B42" s="81" t="s">
        <v>123</v>
      </c>
      <c r="C42" s="95"/>
      <c r="D42" s="83" t="s">
        <v>0</v>
      </c>
      <c r="E42" s="83" t="s">
        <v>0</v>
      </c>
      <c r="F42" s="83" t="s">
        <v>0</v>
      </c>
      <c r="G42" s="83" t="s">
        <v>0</v>
      </c>
      <c r="H42" s="83" t="s">
        <v>0</v>
      </c>
      <c r="I42" s="84">
        <f t="shared" si="3"/>
        <v>360</v>
      </c>
      <c r="J42" s="84"/>
      <c r="K42" s="84">
        <v>360</v>
      </c>
      <c r="L42" s="84"/>
      <c r="M42" s="84"/>
      <c r="N42" s="84">
        <f t="shared" si="4"/>
        <v>336.96</v>
      </c>
      <c r="O42" s="84"/>
      <c r="P42" s="84">
        <v>336.96</v>
      </c>
      <c r="Q42" s="84"/>
      <c r="R42" s="84"/>
      <c r="S42" s="96" t="s">
        <v>128</v>
      </c>
      <c r="T42" s="57"/>
      <c r="U42" s="57"/>
      <c r="V42" s="57"/>
    </row>
    <row r="43" spans="1:22" s="9" customFormat="1" ht="31.5">
      <c r="A43" s="110" t="s">
        <v>91</v>
      </c>
      <c r="B43" s="111" t="s">
        <v>107</v>
      </c>
      <c r="C43" s="112"/>
      <c r="D43" s="83" t="s">
        <v>0</v>
      </c>
      <c r="E43" s="83" t="s">
        <v>0</v>
      </c>
      <c r="F43" s="83" t="s">
        <v>0</v>
      </c>
      <c r="G43" s="83" t="s">
        <v>0</v>
      </c>
      <c r="H43" s="83" t="s">
        <v>0</v>
      </c>
      <c r="I43" s="84">
        <f t="shared" si="3"/>
        <v>3484.1</v>
      </c>
      <c r="J43" s="113"/>
      <c r="K43" s="113"/>
      <c r="L43" s="113">
        <v>3484.1</v>
      </c>
      <c r="M43" s="113"/>
      <c r="N43" s="84">
        <f t="shared" si="4"/>
        <v>3483.29</v>
      </c>
      <c r="O43" s="113"/>
      <c r="P43" s="113"/>
      <c r="Q43" s="113">
        <v>3483.29</v>
      </c>
      <c r="R43" s="113"/>
      <c r="S43" s="96"/>
      <c r="T43" s="57"/>
      <c r="U43" s="57"/>
      <c r="V43" s="57"/>
    </row>
    <row r="44" spans="1:17" s="10" customFormat="1" ht="12.75">
      <c r="A44" s="75"/>
      <c r="I44" s="7">
        <v>667387500</v>
      </c>
      <c r="J44" s="10">
        <v>9428900</v>
      </c>
      <c r="K44" s="13">
        <v>405472600</v>
      </c>
      <c r="L44" s="11">
        <v>252486000</v>
      </c>
      <c r="M44" s="11"/>
      <c r="N44" s="11"/>
      <c r="O44" s="11"/>
      <c r="P44" s="11"/>
      <c r="Q44" s="11" t="s">
        <v>27</v>
      </c>
    </row>
    <row r="45" spans="1:17" s="10" customFormat="1" ht="12.75">
      <c r="A45" s="75"/>
      <c r="I45" s="12" t="e">
        <f>I44-#REF!</f>
        <v>#REF!</v>
      </c>
      <c r="J45" s="12" t="e">
        <f>J44-#REF!</f>
        <v>#REF!</v>
      </c>
      <c r="K45" s="11" t="e">
        <f>K44-#REF!</f>
        <v>#REF!</v>
      </c>
      <c r="L45" s="11" t="e">
        <f>L44-#REF!</f>
        <v>#REF!</v>
      </c>
      <c r="M45" s="11"/>
      <c r="N45" s="11">
        <v>174273</v>
      </c>
      <c r="O45" s="11"/>
      <c r="P45" s="11"/>
      <c r="Q45" s="11"/>
    </row>
    <row r="46" spans="1:19" s="10" customFormat="1" ht="15.75">
      <c r="A46" s="75"/>
      <c r="B46" s="32" t="s">
        <v>108</v>
      </c>
      <c r="C46" s="32"/>
      <c r="D46" s="32"/>
      <c r="E46" s="32"/>
      <c r="F46" s="32"/>
      <c r="G46" s="32"/>
      <c r="H46" s="32"/>
      <c r="I46" s="33"/>
      <c r="J46" s="33" t="s">
        <v>16</v>
      </c>
      <c r="K46" s="32" t="s">
        <v>109</v>
      </c>
      <c r="L46" s="114"/>
      <c r="M46" s="115"/>
      <c r="N46" s="115">
        <f>SUM(N44:N45)</f>
        <v>174273</v>
      </c>
      <c r="O46" s="115"/>
      <c r="P46" s="115"/>
      <c r="Q46" s="115"/>
      <c r="R46" s="116"/>
      <c r="S46" s="116"/>
    </row>
    <row r="47" spans="2:19" ht="15.7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51"/>
      <c r="M47" s="114"/>
      <c r="N47" s="114"/>
      <c r="O47" s="114"/>
      <c r="P47" s="114"/>
      <c r="Q47" s="114"/>
      <c r="R47" s="34"/>
      <c r="S47" s="34"/>
    </row>
    <row r="48" spans="2:19" ht="15.75">
      <c r="B48" s="32" t="s">
        <v>3</v>
      </c>
      <c r="C48" s="32"/>
      <c r="D48" s="32"/>
      <c r="E48" s="32"/>
      <c r="F48" s="32"/>
      <c r="G48" s="32"/>
      <c r="H48" s="32"/>
      <c r="I48" s="33"/>
      <c r="J48" s="33"/>
      <c r="K48" s="32" t="s">
        <v>4</v>
      </c>
      <c r="L48" s="51"/>
      <c r="M48" s="51"/>
      <c r="N48" s="51"/>
      <c r="O48" s="51"/>
      <c r="P48" s="51"/>
      <c r="Q48" s="51"/>
      <c r="R48" s="34"/>
      <c r="S48" s="34"/>
    </row>
    <row r="49" spans="2:19" ht="15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51"/>
      <c r="M49" s="51"/>
      <c r="N49" s="51"/>
      <c r="O49" s="51"/>
      <c r="P49" s="51"/>
      <c r="Q49" s="51"/>
      <c r="R49" s="34"/>
      <c r="S49" s="34"/>
    </row>
    <row r="50" spans="2:19" ht="15.75">
      <c r="B50" s="32" t="s">
        <v>125</v>
      </c>
      <c r="C50" s="32"/>
      <c r="D50" s="32"/>
      <c r="E50" s="32"/>
      <c r="F50" s="32"/>
      <c r="G50" s="32"/>
      <c r="H50" s="32"/>
      <c r="I50" s="33"/>
      <c r="J50" s="33"/>
      <c r="K50" s="32" t="s">
        <v>72</v>
      </c>
      <c r="L50" s="51"/>
      <c r="M50" s="51"/>
      <c r="N50" s="51"/>
      <c r="O50" s="51"/>
      <c r="P50" s="51"/>
      <c r="Q50" s="51"/>
      <c r="R50" s="34"/>
      <c r="S50" s="34"/>
    </row>
    <row r="51" spans="2:19" ht="15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51"/>
      <c r="M51" s="51"/>
      <c r="N51" s="51"/>
      <c r="O51" s="51"/>
      <c r="P51" s="51"/>
      <c r="Q51" s="51"/>
      <c r="R51" s="34"/>
      <c r="S51" s="34"/>
    </row>
    <row r="52" spans="2:19" ht="15.75">
      <c r="B52" s="32" t="s">
        <v>34</v>
      </c>
      <c r="C52" s="32"/>
      <c r="D52" s="32"/>
      <c r="E52" s="32"/>
      <c r="F52" s="32"/>
      <c r="G52" s="32"/>
      <c r="H52" s="32"/>
      <c r="I52" s="34"/>
      <c r="J52" s="34"/>
      <c r="K52" s="34"/>
      <c r="L52" s="51"/>
      <c r="M52" s="51"/>
      <c r="N52" s="51"/>
      <c r="O52" s="51"/>
      <c r="P52" s="51"/>
      <c r="Q52" s="51"/>
      <c r="R52" s="34"/>
      <c r="S52" s="34"/>
    </row>
    <row r="53" spans="2:19" ht="1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51"/>
      <c r="M53" s="51"/>
      <c r="N53" s="51"/>
      <c r="O53" s="51"/>
      <c r="P53" s="51"/>
      <c r="Q53" s="51"/>
      <c r="R53" s="34"/>
      <c r="S53" s="34"/>
    </row>
    <row r="54" spans="2:19" ht="15.75">
      <c r="B54" s="32" t="s">
        <v>35</v>
      </c>
      <c r="C54" s="32"/>
      <c r="D54" s="32"/>
      <c r="E54" s="32"/>
      <c r="F54" s="32"/>
      <c r="G54" s="32"/>
      <c r="H54" s="32"/>
      <c r="I54" s="34"/>
      <c r="J54" s="34"/>
      <c r="K54" s="34"/>
      <c r="L54" s="51"/>
      <c r="M54" s="51"/>
      <c r="N54" s="51"/>
      <c r="O54" s="51"/>
      <c r="P54" s="51"/>
      <c r="Q54" s="51"/>
      <c r="R54" s="34"/>
      <c r="S54" s="34"/>
    </row>
    <row r="55" spans="2:19" ht="15.75">
      <c r="B55" s="32" t="s">
        <v>38</v>
      </c>
      <c r="C55" s="32"/>
      <c r="D55" s="32"/>
      <c r="E55" s="32"/>
      <c r="F55" s="32"/>
      <c r="G55" s="32"/>
      <c r="H55" s="32"/>
      <c r="I55" s="117"/>
      <c r="J55" s="117"/>
      <c r="K55" s="32" t="s">
        <v>36</v>
      </c>
      <c r="L55" s="51"/>
      <c r="M55" s="51"/>
      <c r="N55" s="51"/>
      <c r="O55" s="51"/>
      <c r="P55" s="51"/>
      <c r="Q55" s="51"/>
      <c r="R55" s="34"/>
      <c r="S55" s="34"/>
    </row>
    <row r="56" ht="12.75">
      <c r="K56"/>
    </row>
  </sheetData>
  <sheetProtection/>
  <mergeCells count="18">
    <mergeCell ref="A2:S2"/>
    <mergeCell ref="A3:S3"/>
    <mergeCell ref="A4:S4"/>
    <mergeCell ref="A5:S5"/>
    <mergeCell ref="D7:H7"/>
    <mergeCell ref="A7:A9"/>
    <mergeCell ref="E8:H8"/>
    <mergeCell ref="J8:M8"/>
    <mergeCell ref="O8:R8"/>
    <mergeCell ref="S7:S9"/>
    <mergeCell ref="B11:S11"/>
    <mergeCell ref="C7:C9"/>
    <mergeCell ref="D8:D9"/>
    <mergeCell ref="B7:B9"/>
    <mergeCell ref="I7:M7"/>
    <mergeCell ref="N8:N9"/>
    <mergeCell ref="N7:R7"/>
    <mergeCell ref="I8:I9"/>
  </mergeCells>
  <printOptions/>
  <pageMargins left="0.4724409448818898" right="0.15748031496062992" top="0.32" bottom="0.4330708661417323" header="0.31496062992125984" footer="0.3937007874015748"/>
  <pageSetup fitToHeight="4" horizontalDpi="600" verticalDpi="600" orientation="landscape" paperSize="9" scale="47" r:id="rId1"/>
  <rowBreaks count="1" manualBreakCount="1">
    <brk id="32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8" sqref="Q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U44"/>
  <sheetViews>
    <sheetView zoomScaleSheetLayoutView="90" zoomScalePageLayoutView="0" workbookViewId="0" topLeftCell="A16">
      <pane xSplit="2" topLeftCell="C1" activePane="topRight" state="frozen"/>
      <selection pane="topLeft" activeCell="A46" sqref="A46"/>
      <selection pane="topRight" activeCell="G14" sqref="G14"/>
    </sheetView>
  </sheetViews>
  <sheetFormatPr defaultColWidth="9.00390625" defaultRowHeight="12.75"/>
  <cols>
    <col min="1" max="1" width="10.00390625" style="19" customWidth="1"/>
    <col min="2" max="2" width="30.125" style="19" customWidth="1"/>
    <col min="3" max="3" width="13.25390625" style="19" customWidth="1"/>
    <col min="4" max="4" width="11.375" style="19" customWidth="1"/>
    <col min="5" max="5" width="11.75390625" style="19" customWidth="1"/>
    <col min="6" max="6" width="11.375" style="19" customWidth="1"/>
    <col min="7" max="7" width="10.625" style="19" customWidth="1"/>
    <col min="8" max="10" width="13.75390625" style="19" hidden="1" customWidth="1"/>
    <col min="11" max="11" width="10.375" style="19" hidden="1" customWidth="1"/>
    <col min="12" max="12" width="12.125" style="19" hidden="1" customWidth="1"/>
    <col min="13" max="13" width="12.75390625" style="19" bestFit="1" customWidth="1"/>
    <col min="14" max="14" width="13.75390625" style="19" bestFit="1" customWidth="1"/>
    <col min="15" max="15" width="12.75390625" style="19" bestFit="1" customWidth="1"/>
    <col min="16" max="16" width="11.625" style="19" bestFit="1" customWidth="1"/>
    <col min="17" max="17" width="10.125" style="19" customWidth="1"/>
    <col min="18" max="18" width="34.875" style="19" hidden="1" customWidth="1"/>
    <col min="19" max="16384" width="9.125" style="19" customWidth="1"/>
  </cols>
  <sheetData>
    <row r="3" spans="1:17" s="46" customFormat="1" ht="18.75">
      <c r="A3" s="138" t="s">
        <v>28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45"/>
    </row>
    <row r="4" spans="1:17" s="46" customFormat="1" ht="18.75">
      <c r="A4" s="138" t="s">
        <v>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45"/>
    </row>
    <row r="5" spans="1:17" s="46" customFormat="1" ht="15.75">
      <c r="A5" s="139" t="s">
        <v>25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68"/>
    </row>
    <row r="6" spans="1:17" s="46" customFormat="1" ht="15.75">
      <c r="A6" s="140" t="s">
        <v>70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69"/>
    </row>
    <row r="7" spans="1:17" s="46" customFormat="1" ht="15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8" ht="49.5" customHeight="1">
      <c r="A8" s="141"/>
      <c r="B8" s="142" t="s">
        <v>6</v>
      </c>
      <c r="C8" s="142" t="s">
        <v>68</v>
      </c>
      <c r="D8" s="142"/>
      <c r="E8" s="142"/>
      <c r="F8" s="142"/>
      <c r="G8" s="142"/>
      <c r="H8" s="142" t="s">
        <v>63</v>
      </c>
      <c r="I8" s="142"/>
      <c r="J8" s="142"/>
      <c r="K8" s="142"/>
      <c r="L8" s="142"/>
      <c r="M8" s="142" t="s">
        <v>78</v>
      </c>
      <c r="N8" s="142"/>
      <c r="O8" s="142"/>
      <c r="P8" s="142"/>
      <c r="Q8" s="143"/>
      <c r="R8" s="144" t="s">
        <v>65</v>
      </c>
    </row>
    <row r="9" spans="1:18" ht="12.75" customHeight="1">
      <c r="A9" s="141"/>
      <c r="B9" s="142"/>
      <c r="C9" s="142" t="s">
        <v>1</v>
      </c>
      <c r="D9" s="142" t="s">
        <v>29</v>
      </c>
      <c r="E9" s="142"/>
      <c r="F9" s="142"/>
      <c r="G9" s="143"/>
      <c r="H9" s="142" t="s">
        <v>7</v>
      </c>
      <c r="I9" s="142" t="s">
        <v>29</v>
      </c>
      <c r="J9" s="142"/>
      <c r="K9" s="142"/>
      <c r="L9" s="143"/>
      <c r="M9" s="142" t="s">
        <v>7</v>
      </c>
      <c r="N9" s="142" t="s">
        <v>29</v>
      </c>
      <c r="O9" s="142"/>
      <c r="P9" s="142"/>
      <c r="Q9" s="143"/>
      <c r="R9" s="144"/>
    </row>
    <row r="10" spans="1:18" ht="50.25" customHeight="1">
      <c r="A10" s="141"/>
      <c r="B10" s="142"/>
      <c r="C10" s="142"/>
      <c r="D10" s="70" t="s">
        <v>30</v>
      </c>
      <c r="E10" s="70" t="s">
        <v>31</v>
      </c>
      <c r="F10" s="70" t="s">
        <v>32</v>
      </c>
      <c r="G10" s="70" t="s">
        <v>33</v>
      </c>
      <c r="H10" s="142"/>
      <c r="I10" s="70" t="s">
        <v>30</v>
      </c>
      <c r="J10" s="70" t="s">
        <v>31</v>
      </c>
      <c r="K10" s="70" t="s">
        <v>32</v>
      </c>
      <c r="L10" s="70" t="s">
        <v>33</v>
      </c>
      <c r="M10" s="142"/>
      <c r="N10" s="70" t="s">
        <v>30</v>
      </c>
      <c r="O10" s="70" t="s">
        <v>31</v>
      </c>
      <c r="P10" s="70" t="s">
        <v>32</v>
      </c>
      <c r="Q10" s="71" t="s">
        <v>33</v>
      </c>
      <c r="R10" s="144"/>
    </row>
    <row r="11" spans="1:1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7">
        <v>17</v>
      </c>
      <c r="R11" s="4">
        <v>18</v>
      </c>
    </row>
    <row r="12" spans="1:18" ht="15.75" customHeight="1">
      <c r="A12" s="146" t="s">
        <v>25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21" s="46" customFormat="1" ht="38.25">
      <c r="A13" s="22"/>
      <c r="B13" s="48" t="s">
        <v>23</v>
      </c>
      <c r="C13" s="24">
        <f>SUM(D13:G13)</f>
        <v>833209.4</v>
      </c>
      <c r="D13" s="24">
        <v>0</v>
      </c>
      <c r="E13" s="24">
        <f>211069.8+2217.7+284809.6+197974.1+47384.5</f>
        <v>743455.7</v>
      </c>
      <c r="F13" s="24">
        <f>44270.4+6228</f>
        <v>50498.4</v>
      </c>
      <c r="G13" s="24">
        <f>330+26182.8+12742.5</f>
        <v>39255.3</v>
      </c>
      <c r="H13" s="24">
        <f>'ГБ 1'!H13+БСМП!H13+ДГБ!H13+'ГП 1'!H13+'ГП 3'!H13+Стом!H13+Роддом!H13</f>
        <v>549138.7</v>
      </c>
      <c r="I13" s="24">
        <f>'ГБ 1'!I13+БСМП!I13+ДГБ!I13+'ГП 1'!I13+'ГП 3'!I13+Стом!I13+Роддом!I13</f>
        <v>0</v>
      </c>
      <c r="J13" s="24">
        <f>'ГБ 1'!J13+БСМП!J13+ДГБ!J13+'ГП 1'!J13+'ГП 3'!J13+Стом!J13+Роддом!J13</f>
        <v>530168.2</v>
      </c>
      <c r="K13" s="24">
        <f>'ГБ 1'!K13+БСМП!K13+ДГБ!K13+'ГП 1'!K13+'ГП 3'!K13+Стом!K13+Роддом!K13</f>
        <v>6228</v>
      </c>
      <c r="L13" s="24">
        <f>'ГБ 1'!L13+БСМП!L13+ДГБ!L13+'ГП 1'!L13+'ГП 3'!L13+Стом!L13+Роддом!L13</f>
        <v>12742.5</v>
      </c>
      <c r="M13" s="24">
        <f>M14+M19+M25</f>
        <v>747877.3099999998</v>
      </c>
      <c r="N13" s="24">
        <f>N14+N19+N25</f>
        <v>0</v>
      </c>
      <c r="O13" s="24">
        <f>O14+O19+O25</f>
        <v>686708.5</v>
      </c>
      <c r="P13" s="24">
        <f>P14+P19+P25</f>
        <v>48426.51</v>
      </c>
      <c r="Q13" s="24">
        <f>Q14+Q19+Q25</f>
        <v>12742.300000000001</v>
      </c>
      <c r="R13" s="64"/>
      <c r="S13" s="61"/>
      <c r="T13" s="61"/>
      <c r="U13" s="61"/>
    </row>
    <row r="14" spans="1:21" s="46" customFormat="1" ht="63">
      <c r="A14" s="67"/>
      <c r="B14" s="15" t="s">
        <v>20</v>
      </c>
      <c r="C14" s="67" t="s">
        <v>0</v>
      </c>
      <c r="D14" s="67" t="s">
        <v>0</v>
      </c>
      <c r="E14" s="67" t="s">
        <v>0</v>
      </c>
      <c r="F14" s="67" t="s">
        <v>0</v>
      </c>
      <c r="G14" s="67" t="s">
        <v>0</v>
      </c>
      <c r="H14" s="24">
        <f>'ГБ 1'!H14+БСМП!H14+ДГБ!H14+'ГП 1'!H14+'ГП 3'!H14+Стом!H14+Роддом!H14</f>
        <v>468237.89999999997</v>
      </c>
      <c r="I14" s="24">
        <f>'ГБ 1'!I14+БСМП!I14+ДГБ!I14+'ГП 1'!I14+'ГП 3'!I14+Стом!I14+Роддом!I14</f>
        <v>0</v>
      </c>
      <c r="J14" s="24">
        <f>'ГБ 1'!J14+БСМП!J14+ДГБ!J14+'ГП 1'!J14+'ГП 3'!J14+Стом!J14+Роддом!J14</f>
        <v>462418.6</v>
      </c>
      <c r="K14" s="24">
        <f>'ГБ 1'!K14+БСМП!K14+ДГБ!K14+'ГП 1'!K14+'ГП 3'!K14+Стом!K14+Роддом!K14</f>
        <v>5819.3</v>
      </c>
      <c r="L14" s="24">
        <f>'ГБ 1'!L14+БСМП!L14+ДГБ!L14+'ГП 1'!L14+'ГП 3'!L14+Стом!L14+Роддом!L14</f>
        <v>0</v>
      </c>
      <c r="M14" s="24">
        <f>'ГБ 1'!M14+БСМП!M14+ДГБ!M14+'ГП 1'!M14+'ГП 3'!M14+Стом!M14+Роддом!M14+0.02+'[1]Столяру 2'!$M$66</f>
        <v>667853.7399999999</v>
      </c>
      <c r="N14" s="24">
        <f>'ГБ 1'!N14+БСМП!N14+ДГБ!N14+'ГП 1'!N14+'ГП 3'!N14+Стом!N14+Роддом!N14+'[1]Столяру 2'!$N$66</f>
        <v>0</v>
      </c>
      <c r="O14" s="24">
        <f>'ГБ 1'!O14+БСМП!O14+ДГБ!O14+'ГП 1'!O14+'ГП 3'!O14+Стом!O14+Роддом!O14+'[1]Столяру 2'!$O$66</f>
        <v>621582.87</v>
      </c>
      <c r="P14" s="24">
        <f>'ГБ 1'!P14+БСМП!P14+ДГБ!P14+'ГП 1'!P14+'ГП 3'!P14+Стом!P14+Роддом!P14+0.02+'[1]Столяру 2'!$P$66</f>
        <v>46270.87</v>
      </c>
      <c r="Q14" s="24">
        <f>'ГБ 1'!Q14+БСМП!Q14+ДГБ!Q14+'ГП 1'!Q14+'ГП 3'!Q14+Стом!Q14+Роддом!Q14</f>
        <v>0</v>
      </c>
      <c r="R14" s="64"/>
      <c r="S14" s="61"/>
      <c r="T14" s="61"/>
      <c r="U14" s="61"/>
    </row>
    <row r="15" spans="1:21" ht="64.5" customHeight="1">
      <c r="A15" s="25"/>
      <c r="B15" s="26" t="s">
        <v>18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7">
        <f>'ГБ 1'!H15+БСМП!H15+ДГБ!H15+'ГП 1'!H15+'ГП 3'!H15+Стом!H15+Роддом!H15</f>
        <v>161281.3</v>
      </c>
      <c r="I15" s="27">
        <f>'ГБ 1'!I15+БСМП!I15+ДГБ!I15+'ГП 1'!I15+'ГП 3'!I15+Стом!I15+Роддом!I15</f>
        <v>0</v>
      </c>
      <c r="J15" s="27">
        <f>'ГБ 1'!J15+БСМП!J15+ДГБ!J15+'ГП 1'!J15+'ГП 3'!J15+Стом!J15+Роддом!J15</f>
        <v>157729.9</v>
      </c>
      <c r="K15" s="27">
        <f>'ГБ 1'!K15+БСМП!K15+ДГБ!K15+'ГП 1'!K15+'ГП 3'!K15+Стом!K15+Роддом!K15</f>
        <v>3551.4</v>
      </c>
      <c r="L15" s="27">
        <f>'ГБ 1'!L15+БСМП!L15+ДГБ!L15+'ГП 1'!L15+'ГП 3'!L15+Стом!L15+Роддом!L15</f>
        <v>0</v>
      </c>
      <c r="M15" s="27">
        <f>'ГБ 1'!M15+БСМП!M15+ДГБ!M15+'ГП 1'!M15+'ГП 3'!M15+Стом!M15+Роддом!M15+'[1]Столяру 2'!$M$67</f>
        <v>220420.45</v>
      </c>
      <c r="N15" s="27">
        <f>'ГБ 1'!N15+БСМП!N15+ДГБ!N15+'ГП 1'!N15+'ГП 3'!N15+Стом!N15+Роддом!N15+'[1]Столяру 2'!$N$67</f>
        <v>0</v>
      </c>
      <c r="O15" s="27">
        <f>'ГБ 1'!O15+БСМП!O15+ДГБ!O15+'ГП 1'!O15+'ГП 3'!O15+Стом!O15+Роддом!O15+'[1]Столяру 2'!$O$67</f>
        <v>189410.52000000002</v>
      </c>
      <c r="P15" s="27">
        <f>'ГБ 1'!P15+БСМП!P15+ДГБ!P15+'ГП 1'!P15+'ГП 3'!P15+Стом!P15+Роддом!P15+'[1]Столяру 2'!$P$67</f>
        <v>31009.93</v>
      </c>
      <c r="Q15" s="27">
        <f>'ГБ 1'!Q15+БСМП!Q15+ДГБ!Q15+'ГП 1'!Q15+'ГП 3'!Q15+Стом!Q15+Роддом!Q15</f>
        <v>0</v>
      </c>
      <c r="R15" s="65" t="s">
        <v>75</v>
      </c>
      <c r="S15" s="61"/>
      <c r="T15" s="61"/>
      <c r="U15" s="61"/>
    </row>
    <row r="16" spans="1:21" ht="25.5">
      <c r="A16" s="25"/>
      <c r="B16" s="26" t="s">
        <v>40</v>
      </c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7">
        <f>'ГБ 1'!H16+БСМП!H16+ДГБ!H16+'ГП 1'!H16+'ГП 3'!H16+Стом!H16+Роддом!H16</f>
        <v>157.39999999999998</v>
      </c>
      <c r="I16" s="27">
        <f>'ГБ 1'!I16+БСМП!I16+ДГБ!I16+'ГП 1'!I16+'ГП 3'!I16+Стом!I16+Роддом!I16</f>
        <v>0</v>
      </c>
      <c r="J16" s="27">
        <f>'ГБ 1'!J16+БСМП!J16+ДГБ!J16+'ГП 1'!J16+'ГП 3'!J16+Стом!J16+Роддом!J16</f>
        <v>0</v>
      </c>
      <c r="K16" s="27">
        <f>'ГБ 1'!K16+БСМП!K16+ДГБ!K16+'ГП 1'!K16+'ГП 3'!K16+Стом!K16+Роддом!K16</f>
        <v>157.39999999999998</v>
      </c>
      <c r="L16" s="27">
        <f>'ГБ 1'!L16+БСМП!L16+ДГБ!L16+'ГП 1'!L16+'ГП 3'!L16+Стом!L16+Роддом!L16</f>
        <v>0</v>
      </c>
      <c r="M16" s="27">
        <f>'ГБ 1'!M16+БСМП!M16+ДГБ!M16+'ГП 1'!M16+'ГП 3'!M16+Стом!M16+Роддом!M16+0.02+'[1]Столяру 2'!$M$71</f>
        <v>2536.54</v>
      </c>
      <c r="N16" s="27">
        <f>'ГБ 1'!N16+БСМП!N16+ДГБ!N16+'ГП 1'!N16+'ГП 3'!N16+Стом!N16+Роддом!N16+'[1]Столяру 2'!$N$71</f>
        <v>0</v>
      </c>
      <c r="O16" s="27">
        <f>'ГБ 1'!O16+БСМП!O16+ДГБ!O16+'ГП 1'!O16+'ГП 3'!O16+Стом!O16+Роддом!O16+'[1]Столяру 2'!$O$71</f>
        <v>0</v>
      </c>
      <c r="P16" s="27">
        <f>'ГБ 1'!P16+БСМП!P16+ДГБ!P16+'ГП 1'!P16+'ГП 3'!P16+Стом!P16+Роддом!P16+0.02+'[1]Столяру 2'!$P$71</f>
        <v>2536.54</v>
      </c>
      <c r="Q16" s="27">
        <f>'ГБ 1'!Q16+БСМП!Q16+ДГБ!Q16+'ГП 1'!Q16+'ГП 3'!Q16+Стом!Q16+Роддом!Q16</f>
        <v>0</v>
      </c>
      <c r="R16" s="66"/>
      <c r="S16" s="61"/>
      <c r="T16" s="61"/>
      <c r="U16" s="61"/>
    </row>
    <row r="17" spans="1:21" ht="67.5" customHeight="1">
      <c r="A17" s="25"/>
      <c r="B17" s="26" t="s">
        <v>41</v>
      </c>
      <c r="C17" s="25" t="s">
        <v>0</v>
      </c>
      <c r="D17" s="25" t="s">
        <v>0</v>
      </c>
      <c r="E17" s="25" t="s">
        <v>0</v>
      </c>
      <c r="F17" s="25" t="s">
        <v>0</v>
      </c>
      <c r="G17" s="25" t="s">
        <v>0</v>
      </c>
      <c r="H17" s="27">
        <f>'ГБ 1'!H17+БСМП!H17+ДГБ!H17+'ГП 1'!H17+'ГП 3'!H17+Стом!H17+Роддом!H17</f>
        <v>2110.5</v>
      </c>
      <c r="I17" s="27">
        <f>'ГБ 1'!I17+БСМП!I17+ДГБ!I17+'ГП 1'!I17+'ГП 3'!I17+Стом!I17+Роддом!I17</f>
        <v>0</v>
      </c>
      <c r="J17" s="27">
        <f>'ГБ 1'!J17+БСМП!J17+ДГБ!J17+'ГП 1'!J17+'ГП 3'!J17+Стом!J17+Роддом!J17</f>
        <v>0</v>
      </c>
      <c r="K17" s="27">
        <f>'ГБ 1'!K17+БСМП!K17+ДГБ!K17+'ГП 1'!K17+'ГП 3'!K17+Стом!K17+Роддом!K17</f>
        <v>2110.5</v>
      </c>
      <c r="L17" s="27">
        <f>'ГБ 1'!L17+БСМП!L17+ДГБ!L17+'ГП 1'!L17+'ГП 3'!L17+Стом!L17+Роддом!L17</f>
        <v>0</v>
      </c>
      <c r="M17" s="27">
        <f>'ГБ 1'!M17+БСМП!M17+ДГБ!M17+'ГП 1'!M17+'ГП 3'!M17+Стом!M17+Роддом!M17+'[1]Столяру 2'!$M$74</f>
        <v>10031</v>
      </c>
      <c r="N17" s="27">
        <f>'ГБ 1'!N17+БСМП!N17+ДГБ!N17+'ГП 1'!N17+'ГП 3'!N17+Стом!N17+Роддом!N17+'[1]Столяру 2'!$N$74</f>
        <v>0</v>
      </c>
      <c r="O17" s="27">
        <f>'ГБ 1'!O17+БСМП!O17+ДГБ!O17+'ГП 1'!O17+'ГП 3'!O17+Стом!O17+Роддом!O17+'[1]Столяру 2'!$O$74</f>
        <v>0</v>
      </c>
      <c r="P17" s="27">
        <f>'ГБ 1'!P17+БСМП!P17+ДГБ!P17+'ГП 1'!P17+'ГП 3'!P17+Стом!P17+Роддом!P17+'[1]Столяру 2'!$P$74</f>
        <v>10031</v>
      </c>
      <c r="Q17" s="27">
        <f>'ГБ 1'!Q17+БСМП!Q17+ДГБ!Q17+'ГП 1'!Q17+'ГП 3'!Q17+Стом!Q17+Роддом!Q17</f>
        <v>0</v>
      </c>
      <c r="R17" s="66"/>
      <c r="S17" s="61"/>
      <c r="T17" s="61"/>
      <c r="U17" s="61"/>
    </row>
    <row r="18" spans="1:21" ht="49.5" customHeight="1">
      <c r="A18" s="25"/>
      <c r="B18" s="26" t="s">
        <v>19</v>
      </c>
      <c r="C18" s="25" t="s">
        <v>0</v>
      </c>
      <c r="D18" s="25" t="s">
        <v>0</v>
      </c>
      <c r="E18" s="25" t="s">
        <v>0</v>
      </c>
      <c r="F18" s="25" t="s">
        <v>0</v>
      </c>
      <c r="G18" s="25" t="s">
        <v>0</v>
      </c>
      <c r="H18" s="27">
        <f>'ГБ 1'!H18+БСМП!H18+ДГБ!H18+'ГП 1'!H18+'ГП 3'!H18+Стом!H18+Роддом!H18</f>
        <v>304688.7</v>
      </c>
      <c r="I18" s="27">
        <f>'ГБ 1'!I18+БСМП!I18+ДГБ!I18+'ГП 1'!I18+'ГП 3'!I18+Стом!I18+Роддом!I18</f>
        <v>0</v>
      </c>
      <c r="J18" s="27">
        <f>'ГБ 1'!J18+БСМП!J18+ДГБ!J18+'ГП 1'!J18+'ГП 3'!J18+Стом!J18+Роддом!J18</f>
        <v>304688.7</v>
      </c>
      <c r="K18" s="27">
        <f>'ГБ 1'!K18+БСМП!K18+ДГБ!K18+'ГП 1'!K18+'ГП 3'!K18+Стом!K18+Роддом!K18</f>
        <v>0</v>
      </c>
      <c r="L18" s="27">
        <f>'ГБ 1'!L18+БСМП!L18+ДГБ!L18+'ГП 1'!L18+'ГП 3'!L18+Стом!L18+Роддом!L18</f>
        <v>0</v>
      </c>
      <c r="M18" s="27">
        <f>'ГБ 1'!M18+БСМП!M18+ДГБ!M18+'ГП 1'!M18+'ГП 3'!M18+Стом!M18+Роддом!M18+'[1]Столяру 2'!$M$91</f>
        <v>434865.75</v>
      </c>
      <c r="N18" s="27">
        <f>'ГБ 1'!N18+БСМП!N18+ДГБ!N18+'ГП 1'!N18+'ГП 3'!N18+Стом!N18+Роддом!N18+'[1]Столяру 2'!$N$91</f>
        <v>0</v>
      </c>
      <c r="O18" s="27">
        <f>'ГБ 1'!O18+БСМП!O18+ДГБ!O18+'ГП 1'!O18+'ГП 3'!O18+Стом!O18+Роддом!O18+'[1]Столяру 2'!$O$91</f>
        <v>432172.35</v>
      </c>
      <c r="P18" s="27">
        <f>'ГБ 1'!P18+БСМП!P18+ДГБ!P18+'ГП 1'!P18+'ГП 3'!P18+Стом!P18+Роддом!P18+'[1]Столяру 2'!$P$91</f>
        <v>2693.4</v>
      </c>
      <c r="Q18" s="27">
        <f>'ГБ 1'!Q18+БСМП!Q18+ДГБ!Q18+'ГП 1'!Q18+'ГП 3'!Q18+Стом!Q18+Роддом!Q18</f>
        <v>0</v>
      </c>
      <c r="R18" s="66"/>
      <c r="S18" s="61"/>
      <c r="T18" s="61"/>
      <c r="U18" s="61"/>
    </row>
    <row r="19" spans="1:21" s="46" customFormat="1" ht="102">
      <c r="A19" s="67"/>
      <c r="B19" s="16" t="s">
        <v>21</v>
      </c>
      <c r="C19" s="67" t="s">
        <v>0</v>
      </c>
      <c r="D19" s="67" t="s">
        <v>0</v>
      </c>
      <c r="E19" s="67" t="s">
        <v>0</v>
      </c>
      <c r="F19" s="67" t="s">
        <v>0</v>
      </c>
      <c r="G19" s="67" t="s">
        <v>0</v>
      </c>
      <c r="H19" s="24">
        <f>'ГБ 1'!H19+БСМП!H19+ДГБ!H19+'ГП 1'!H19+'ГП 3'!H19+Стом!H19+Роддом!H19</f>
        <v>18073.6</v>
      </c>
      <c r="I19" s="24">
        <f>'ГБ 1'!I19+БСМП!I19+ДГБ!I19+'ГП 1'!I19+'ГП 3'!I19+Стом!I19+Роддом!I19</f>
        <v>0</v>
      </c>
      <c r="J19" s="24">
        <f>'ГБ 1'!J19+БСМП!J19+ДГБ!J19+'ГП 1'!J19+'ГП 3'!J19+Стом!J19+Роддом!J19</f>
        <v>18073.6</v>
      </c>
      <c r="K19" s="24">
        <f>'ГБ 1'!K19+БСМП!K19+ДГБ!K19+'ГП 1'!K19+'ГП 3'!K19+Стом!K19+Роддом!K19</f>
        <v>0</v>
      </c>
      <c r="L19" s="24">
        <f>'ГБ 1'!L19+БСМП!L19+ДГБ!L19+'ГП 1'!L19+'ГП 3'!L19+Стом!L19+Роддом!L19</f>
        <v>0</v>
      </c>
      <c r="M19" s="24">
        <f>'ГБ 1'!M19+БСМП!M19+ДГБ!M19+'ГП 1'!M19+'ГП 3'!M19+Стом!M19+Роддом!M19+'[1]Столяру 2'!$M$98</f>
        <v>16140.32</v>
      </c>
      <c r="N19" s="24">
        <f>'ГБ 1'!N19+БСМП!N19+ДГБ!N19+'ГП 1'!N19+'ГП 3'!N19+Стом!N19+Роддом!N19+'[1]Столяру 2'!$N$98</f>
        <v>0</v>
      </c>
      <c r="O19" s="24">
        <f>'ГБ 1'!O19+БСМП!O19+ДГБ!O19+'ГП 1'!O19+'ГП 3'!O19+Стом!O19+Роддом!O19+'[1]Столяру 2'!$O$98</f>
        <v>15518.619999999999</v>
      </c>
      <c r="P19" s="24">
        <f>'ГБ 1'!P19+БСМП!P19+ДГБ!P19+'ГП 1'!P19+'ГП 3'!P19+Стом!P19+Роддом!P19+'[1]Столяру 2'!$P$98</f>
        <v>621.7</v>
      </c>
      <c r="Q19" s="24">
        <f>'ГБ 1'!Q19+БСМП!Q19+ДГБ!Q19+'ГП 1'!Q19+'ГП 3'!Q19+Стом!Q19+Роддом!Q19</f>
        <v>0</v>
      </c>
      <c r="R19" s="65" t="s">
        <v>76</v>
      </c>
      <c r="S19" s="61">
        <f>O19/J19</f>
        <v>0.8586346936968838</v>
      </c>
      <c r="T19" s="61"/>
      <c r="U19" s="61"/>
    </row>
    <row r="20" spans="1:21" ht="63.75" customHeight="1">
      <c r="A20" s="25"/>
      <c r="B20" s="26" t="s">
        <v>42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7">
        <f>'ГБ 1'!H20+БСМП!H20+ДГБ!H20+'ГП 1'!H20+'ГП 3'!H20+Стом!H20+Роддом!H20</f>
        <v>16677.4</v>
      </c>
      <c r="I20" s="27">
        <f>'ГБ 1'!I20+БСМП!I20+ДГБ!I20+'ГП 1'!I20+'ГП 3'!I20+Стом!I20+Роддом!I20</f>
        <v>0</v>
      </c>
      <c r="J20" s="27">
        <f>'ГБ 1'!J20+БСМП!J20+ДГБ!J20+'ГП 1'!J20+'ГП 3'!J20+Стом!J20+Роддом!J20</f>
        <v>16677.4</v>
      </c>
      <c r="K20" s="27">
        <f>'ГБ 1'!K20+БСМП!K20+ДГБ!K20+'ГП 1'!K20+'ГП 3'!K20+Стом!K20+Роддом!K20</f>
        <v>0</v>
      </c>
      <c r="L20" s="27">
        <f>'ГБ 1'!L20+БСМП!L20+ДГБ!L20+'ГП 1'!L20+'ГП 3'!L20+Стом!L20+Роддом!L20</f>
        <v>0</v>
      </c>
      <c r="M20" s="27">
        <f>'ГБ 1'!M20+БСМП!M20+ДГБ!M20+'ГП 1'!M20+'ГП 3'!M20+Стом!M20+Роддом!M20+'[1]Столяру 2'!$M$99</f>
        <v>14554.989999999998</v>
      </c>
      <c r="N20" s="27">
        <f>'ГБ 1'!N20+БСМП!N20+ДГБ!N20+'ГП 1'!N20+'ГП 3'!N20+Стом!N20+Роддом!N20</f>
        <v>0</v>
      </c>
      <c r="O20" s="27">
        <f>'ГБ 1'!O20+БСМП!O20+ДГБ!O20+'ГП 1'!O20+'ГП 3'!O20+Стом!O20+Роддом!O20+'[1]Столяру 2'!$O$99</f>
        <v>14140.489999999998</v>
      </c>
      <c r="P20" s="27">
        <f>'ГБ 1'!P20+БСМП!P20+ДГБ!P20+'ГП 1'!P20+'ГП 3'!P20+Стом!P20+Роддом!P20+'[1]Столяру 2'!$P$99</f>
        <v>414.5</v>
      </c>
      <c r="Q20" s="27">
        <f>'ГБ 1'!Q20+БСМП!Q20+ДГБ!Q20+'ГП 1'!Q20+'ГП 3'!Q20+Стом!Q20+Роддом!Q20</f>
        <v>0</v>
      </c>
      <c r="R20" s="65"/>
      <c r="S20" s="61"/>
      <c r="T20" s="61"/>
      <c r="U20" s="61"/>
    </row>
    <row r="21" spans="1:21" ht="38.25">
      <c r="A21" s="25"/>
      <c r="B21" s="26" t="s">
        <v>43</v>
      </c>
      <c r="C21" s="25" t="s">
        <v>0</v>
      </c>
      <c r="D21" s="25" t="s">
        <v>0</v>
      </c>
      <c r="E21" s="25" t="s">
        <v>0</v>
      </c>
      <c r="F21" s="25" t="s">
        <v>0</v>
      </c>
      <c r="G21" s="25" t="s">
        <v>0</v>
      </c>
      <c r="H21" s="27">
        <f>'ГБ 1'!H21+БСМП!H21+ДГБ!H21+'ГП 1'!H21+'ГП 3'!H21+Стом!H21+Роддом!H21</f>
        <v>1099.4</v>
      </c>
      <c r="I21" s="27">
        <f>'ГБ 1'!I21+БСМП!I21+ДГБ!I21+'ГП 1'!I21+'ГП 3'!I21+Стом!I21+Роддом!I21</f>
        <v>0</v>
      </c>
      <c r="J21" s="27">
        <f>'ГБ 1'!J21+БСМП!J21+ДГБ!J21+'ГП 1'!J21+'ГП 3'!J21+Стом!J21+Роддом!J21</f>
        <v>1099.4</v>
      </c>
      <c r="K21" s="27">
        <f>'ГБ 1'!K21+БСМП!K21+ДГБ!K21+'ГП 1'!K21+'ГП 3'!K21+Стом!K21+Роддом!K21</f>
        <v>0</v>
      </c>
      <c r="L21" s="27">
        <f>'ГБ 1'!L21+БСМП!L21+ДГБ!L21+'ГП 1'!L21+'ГП 3'!L21+Стом!L21+Роддом!L21</f>
        <v>0</v>
      </c>
      <c r="M21" s="27">
        <f>'ГБ 1'!M21+БСМП!M21+ДГБ!M21+'ГП 1'!M21+'ГП 3'!M21+Стом!M21+Роддом!M21</f>
        <v>581.33</v>
      </c>
      <c r="N21" s="27">
        <f>'ГБ 1'!N21+БСМП!N21+ДГБ!N21+'ГП 1'!N21+'ГП 3'!N21+Стом!N21+Роддом!N21</f>
        <v>0</v>
      </c>
      <c r="O21" s="27">
        <f>'ГБ 1'!O21+БСМП!O21+ДГБ!O21+'ГП 1'!O21+'ГП 3'!O21+Стом!O21+Роддом!O21</f>
        <v>581.33</v>
      </c>
      <c r="P21" s="27">
        <f>'ГБ 1'!P21+БСМП!P21+ДГБ!P21+'ГП 1'!P21+'ГП 3'!P21+Стом!P21+Роддом!P21</f>
        <v>0</v>
      </c>
      <c r="Q21" s="27">
        <f>'ГБ 1'!Q21+БСМП!Q21+ДГБ!Q21+'ГП 1'!Q21+'ГП 3'!Q21+Стом!Q21+Роддом!Q21</f>
        <v>0</v>
      </c>
      <c r="R21" s="65"/>
      <c r="S21" s="61"/>
      <c r="T21" s="61"/>
      <c r="U21" s="61"/>
    </row>
    <row r="22" spans="1:21" ht="51">
      <c r="A22" s="25"/>
      <c r="B22" s="26" t="s">
        <v>44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7">
        <f>'ГБ 1'!H22+БСМП!H22+ДГБ!H22+'ГП 1'!H22+'ГП 3'!H22+Стом!H22+Роддом!H22</f>
        <v>0</v>
      </c>
      <c r="I22" s="27">
        <f>'ГБ 1'!I22+БСМП!I22+ДГБ!I22+'ГП 1'!I22+'ГП 3'!I22+Стом!I22+Роддом!I22</f>
        <v>0</v>
      </c>
      <c r="J22" s="27">
        <f>'ГБ 1'!J22+БСМП!J22+ДГБ!J22+'ГП 1'!J22+'ГП 3'!J22+Стом!J22+Роддом!J22</f>
        <v>0</v>
      </c>
      <c r="K22" s="27">
        <f>'ГБ 1'!K22+БСМП!K22+ДГБ!K22+'ГП 1'!K22+'ГП 3'!K22+Стом!K22+Роддом!K22</f>
        <v>0</v>
      </c>
      <c r="L22" s="27">
        <f>'ГБ 1'!L22+БСМП!L22+ДГБ!L22+'ГП 1'!L22+'ГП 3'!L22+Стом!L22+Роддом!L22</f>
        <v>0</v>
      </c>
      <c r="M22" s="27">
        <f>'ГБ 1'!M22+БСМП!M22+ДГБ!M22+'ГП 1'!M22+'ГП 3'!M22+Стом!M22+Роддом!M22+'[1]Столяру 2'!$M$121</f>
        <v>707.2</v>
      </c>
      <c r="N22" s="27">
        <f>'ГБ 1'!N22+БСМП!N22+ДГБ!N22+'ГП 1'!N22+'ГП 3'!N22+Стом!N22+Роддом!N22+'[1]Столяру 2'!$N$121</f>
        <v>0</v>
      </c>
      <c r="O22" s="27">
        <f>'ГБ 1'!O22+БСМП!O22+ДГБ!O22+'ГП 1'!O22+'ГП 3'!O22+Стом!O22+Роддом!O22+'[1]Столяру 2'!$O$121</f>
        <v>500</v>
      </c>
      <c r="P22" s="27">
        <f>'ГБ 1'!P22+БСМП!P22+ДГБ!P22+'ГП 1'!P22+'ГП 3'!P22+Стом!P22+Роддом!P22+'[1]Столяру 2'!$P$121</f>
        <v>207.2</v>
      </c>
      <c r="Q22" s="27">
        <f>'ГБ 1'!Q22+БСМП!Q22+ДГБ!Q22+'ГП 1'!Q22+'ГП 3'!Q22+Стом!Q22+Роддом!Q22</f>
        <v>0</v>
      </c>
      <c r="R22" s="63"/>
      <c r="S22" s="61"/>
      <c r="T22" s="61"/>
      <c r="U22" s="61"/>
    </row>
    <row r="23" spans="1:21" ht="38.25">
      <c r="A23" s="25"/>
      <c r="B23" s="26" t="s">
        <v>45</v>
      </c>
      <c r="C23" s="25" t="s">
        <v>0</v>
      </c>
      <c r="D23" s="25" t="s">
        <v>0</v>
      </c>
      <c r="E23" s="25" t="s">
        <v>0</v>
      </c>
      <c r="F23" s="25" t="s">
        <v>0</v>
      </c>
      <c r="G23" s="25" t="s">
        <v>0</v>
      </c>
      <c r="H23" s="27">
        <f>'ГБ 1'!H23+БСМП!H23+ДГБ!H23+'ГП 1'!H23+'ГП 3'!H23+Стом!H23+Роддом!H23</f>
        <v>148.4</v>
      </c>
      <c r="I23" s="27">
        <f>'ГБ 1'!I23+БСМП!I23+ДГБ!I23+'ГП 1'!I23+'ГП 3'!I23+Стом!I23+Роддом!I23</f>
        <v>0</v>
      </c>
      <c r="J23" s="27">
        <f>'ГБ 1'!J23+БСМП!J23+ДГБ!J23+'ГП 1'!J23+'ГП 3'!J23+Стом!J23+Роддом!J23</f>
        <v>148.4</v>
      </c>
      <c r="K23" s="27">
        <f>'ГБ 1'!K23+БСМП!K23+ДГБ!K23+'ГП 1'!K23+'ГП 3'!K23+Стом!K23+Роддом!K23</f>
        <v>0</v>
      </c>
      <c r="L23" s="27">
        <f>'ГБ 1'!L23+БСМП!L23+ДГБ!L23+'ГП 1'!L23+'ГП 3'!L23+Стом!L23+Роддом!L23</f>
        <v>0</v>
      </c>
      <c r="M23" s="27">
        <f>'ГБ 1'!M23+БСМП!M23+ДГБ!M23+'ГП 1'!M23+'ГП 3'!M23+Стом!M23+Роддом!M23</f>
        <v>148.4</v>
      </c>
      <c r="N23" s="27">
        <f>'ГБ 1'!N23+БСМП!N23+ДГБ!N23+'ГП 1'!N23+'ГП 3'!N23+Стом!N23+Роддом!N23</f>
        <v>0</v>
      </c>
      <c r="O23" s="27">
        <f>'ГБ 1'!O23+БСМП!O23+ДГБ!O23+'ГП 1'!O23+'ГП 3'!O23+Стом!O23+Роддом!O23</f>
        <v>148.4</v>
      </c>
      <c r="P23" s="27">
        <f>'ГБ 1'!P23+БСМП!P23+ДГБ!P23+'ГП 1'!P23+'ГП 3'!P23+Стом!P23+Роддом!P23</f>
        <v>0</v>
      </c>
      <c r="Q23" s="27">
        <f>'ГБ 1'!Q23+БСМП!Q23+ДГБ!Q23+'ГП 1'!Q23+'ГП 3'!Q23+Стом!Q23+Роддом!Q23</f>
        <v>0</v>
      </c>
      <c r="R23" s="63"/>
      <c r="S23" s="61"/>
      <c r="T23" s="61"/>
      <c r="U23" s="61"/>
    </row>
    <row r="24" spans="1:21" ht="25.5">
      <c r="A24" s="25"/>
      <c r="B24" s="26" t="s">
        <v>46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7">
        <f>'ГБ 1'!H24+БСМП!H24+ДГБ!H24+'ГП 1'!H24+'ГП 3'!H24+Стом!H24+Роддом!H24</f>
        <v>148.4</v>
      </c>
      <c r="I24" s="27">
        <f>'ГБ 1'!I24+БСМП!I24+ДГБ!I24+'ГП 1'!I24+'ГП 3'!I24+Стом!I24+Роддом!I24</f>
        <v>0</v>
      </c>
      <c r="J24" s="27">
        <f>'ГБ 1'!J24+БСМП!J24+ДГБ!J24+'ГП 1'!J24+'ГП 3'!J24+Стом!J24+Роддом!J24</f>
        <v>148.4</v>
      </c>
      <c r="K24" s="27">
        <f>'ГБ 1'!K24+БСМП!K24+ДГБ!K24+'ГП 1'!K24+'ГП 3'!K24+Стом!K24+Роддом!K24</f>
        <v>0</v>
      </c>
      <c r="L24" s="27">
        <f>'ГБ 1'!L24+БСМП!L24+ДГБ!L24+'ГП 1'!L24+'ГП 3'!L24+Стом!L24+Роддом!L24</f>
        <v>0</v>
      </c>
      <c r="M24" s="27">
        <f>'ГБ 1'!M24+БСМП!M24+ДГБ!M24+'ГП 1'!M24+'ГП 3'!M24+Стом!M24+Роддом!M24</f>
        <v>148.4</v>
      </c>
      <c r="N24" s="27">
        <f>'ГБ 1'!N24+БСМП!N24+ДГБ!N24+'ГП 1'!N24+'ГП 3'!N24+Стом!N24+Роддом!N24</f>
        <v>0</v>
      </c>
      <c r="O24" s="27">
        <f>'ГБ 1'!O24+БСМП!O24+ДГБ!O24+'ГП 1'!O24+'ГП 3'!O24+Стом!O24+Роддом!O24</f>
        <v>148.4</v>
      </c>
      <c r="P24" s="27">
        <f>'ГБ 1'!P24+БСМП!P24+ДГБ!P24+'ГП 1'!P24+'ГП 3'!P24+Стом!P24+Роддом!P24</f>
        <v>0</v>
      </c>
      <c r="Q24" s="27">
        <f>'ГБ 1'!Q24+БСМП!Q24+ДГБ!Q24+'ГП 1'!Q24+'ГП 3'!Q24+Стом!Q24+Роддом!Q24</f>
        <v>0</v>
      </c>
      <c r="R24" s="62"/>
      <c r="S24" s="61"/>
      <c r="T24" s="61"/>
      <c r="U24" s="61"/>
    </row>
    <row r="25" spans="1:21" s="46" customFormat="1" ht="126">
      <c r="A25" s="67"/>
      <c r="B25" s="16" t="s">
        <v>24</v>
      </c>
      <c r="C25" s="67" t="s">
        <v>0</v>
      </c>
      <c r="D25" s="67" t="s">
        <v>0</v>
      </c>
      <c r="E25" s="67" t="s">
        <v>0</v>
      </c>
      <c r="F25" s="67" t="s">
        <v>0</v>
      </c>
      <c r="G25" s="67" t="s">
        <v>0</v>
      </c>
      <c r="H25" s="24">
        <f>'ГБ 1'!H25+БСМП!H25+ДГБ!H25+'ГП 1'!H25+'ГП 3'!H25+Стом!H25+Роддом!H25</f>
        <v>62827.200000000004</v>
      </c>
      <c r="I25" s="24">
        <f>'ГБ 1'!I25+БСМП!I25+ДГБ!I25+'ГП 1'!I25+'ГП 3'!I25+Стом!I25+Роддом!I25</f>
        <v>0</v>
      </c>
      <c r="J25" s="24">
        <f>'ГБ 1'!J25+БСМП!J25+ДГБ!J25+'ГП 1'!J25+'ГП 3'!J25+Стом!J25+Роддом!J25</f>
        <v>49676</v>
      </c>
      <c r="K25" s="24">
        <f>'ГБ 1'!K25+БСМП!K25+ДГБ!K25+'ГП 1'!K25+'ГП 3'!K25+Стом!K25+Роддом!K25</f>
        <v>408.7</v>
      </c>
      <c r="L25" s="24">
        <f>'ГБ 1'!L25+БСМП!L25+ДГБ!L25+'ГП 1'!L25+'ГП 3'!L25+Стом!L25+Роддом!L25</f>
        <v>12742.5</v>
      </c>
      <c r="M25" s="24">
        <f>'ГБ 1'!M25+БСМП!M25+ДГБ!M25+'ГП 1'!M25+'ГП 3'!M25+Стом!M25+Роддом!M25+'[1]Столяру 2'!$M$124</f>
        <v>63883.25</v>
      </c>
      <c r="N25" s="24">
        <f>'ГБ 1'!N25+БСМП!N25+ДГБ!N25+'ГП 1'!N25+'ГП 3'!N25+Стом!N25+Роддом!N25</f>
        <v>0</v>
      </c>
      <c r="O25" s="24">
        <f>'ГБ 1'!O25+БСМП!O25+ДГБ!O25+'ГП 1'!O25+'ГП 3'!O25+Стом!O25+Роддом!O25</f>
        <v>49607.009999999995</v>
      </c>
      <c r="P25" s="24">
        <f>'ГБ 1'!P25+БСМП!P25+ДГБ!P25+'ГП 1'!P25+'ГП 3'!P25+Стом!P25+Роддом!P25+'[1]Столяру 2'!$P$124</f>
        <v>1533.94</v>
      </c>
      <c r="Q25" s="24">
        <f>'ГБ 1'!Q25+БСМП!Q25+ДГБ!Q25+'ГП 1'!Q25+'ГП 3'!Q25+Стом!Q25+Роддом!Q25</f>
        <v>12742.300000000001</v>
      </c>
      <c r="R25" s="64"/>
      <c r="S25" s="61"/>
      <c r="T25" s="61"/>
      <c r="U25" s="61"/>
    </row>
    <row r="26" spans="1:21" ht="76.5">
      <c r="A26" s="25"/>
      <c r="B26" s="26" t="s">
        <v>47</v>
      </c>
      <c r="C26" s="25" t="s">
        <v>0</v>
      </c>
      <c r="D26" s="25" t="s">
        <v>0</v>
      </c>
      <c r="E26" s="25" t="s">
        <v>0</v>
      </c>
      <c r="F26" s="25" t="s">
        <v>0</v>
      </c>
      <c r="G26" s="25" t="s">
        <v>0</v>
      </c>
      <c r="H26" s="27">
        <f>'ГБ 1'!H26+БСМП!H26+ДГБ!H26+'ГП 1'!H26+'ГП 3'!H26+Стом!H26+Роддом!H26</f>
        <v>40416.6</v>
      </c>
      <c r="I26" s="27">
        <f>'ГБ 1'!I26+БСМП!I26+ДГБ!I26+'ГП 1'!I26+'ГП 3'!I26+Стом!I26+Роддом!I26</f>
        <v>0</v>
      </c>
      <c r="J26" s="27">
        <f>'ГБ 1'!J26+БСМП!J26+ДГБ!J26+'ГП 1'!J26+'ГП 3'!J26+Стом!J26+Роддом!J26</f>
        <v>30010.6</v>
      </c>
      <c r="K26" s="27">
        <f>'ГБ 1'!K26+БСМП!K26+ДГБ!K26+'ГП 1'!K26+'ГП 3'!K26+Стом!K26+Роддом!K26</f>
        <v>0</v>
      </c>
      <c r="L26" s="27">
        <f>'ГБ 1'!L26+БСМП!L26+ДГБ!L26+'ГП 1'!L26+'ГП 3'!L26+Стом!L26+Роддом!L26</f>
        <v>10406</v>
      </c>
      <c r="M26" s="27">
        <f>'ГБ 1'!M26+БСМП!M26+ДГБ!M26+'ГП 1'!M26+'ГП 3'!M26+Стом!M26+Роддом!M26</f>
        <v>40416.600000000006</v>
      </c>
      <c r="N26" s="27">
        <f>'ГБ 1'!N26+БСМП!N26+ДГБ!N26+'ГП 1'!N26+'ГП 3'!N26+Стом!N26+Роддом!N26</f>
        <v>0</v>
      </c>
      <c r="O26" s="27">
        <f>'ГБ 1'!O26+БСМП!O26+ДГБ!O26+'ГП 1'!O26+'ГП 3'!O26+Стом!O26+Роддом!O26</f>
        <v>30010.6</v>
      </c>
      <c r="P26" s="27">
        <f>'ГБ 1'!P26+БСМП!P26+ДГБ!P26+'ГП 1'!P26+'ГП 3'!P26+Стом!P26+Роддом!P26</f>
        <v>0</v>
      </c>
      <c r="Q26" s="27">
        <f>'ГБ 1'!Q26+БСМП!Q26+ДГБ!Q26+'ГП 1'!Q26+'ГП 3'!Q26+Стом!Q26+Роддом!Q26</f>
        <v>10406</v>
      </c>
      <c r="R26" s="66"/>
      <c r="S26" s="61"/>
      <c r="T26" s="61"/>
      <c r="U26" s="61"/>
    </row>
    <row r="27" spans="1:21" ht="76.5">
      <c r="A27" s="25"/>
      <c r="B27" s="26" t="s">
        <v>48</v>
      </c>
      <c r="C27" s="25" t="s">
        <v>0</v>
      </c>
      <c r="D27" s="25" t="s">
        <v>0</v>
      </c>
      <c r="E27" s="25" t="s">
        <v>0</v>
      </c>
      <c r="F27" s="25" t="s">
        <v>0</v>
      </c>
      <c r="G27" s="25" t="s">
        <v>0</v>
      </c>
      <c r="H27" s="27">
        <f>'ГБ 1'!H27+БСМП!H27+ДГБ!H27+'ГП 1'!H27+'ГП 3'!H27+Стом!H27+Роддом!H27</f>
        <v>1236.1</v>
      </c>
      <c r="I27" s="27">
        <f>'ГБ 1'!I27+БСМП!I27+ДГБ!I27+'ГП 1'!I27+'ГП 3'!I27+Стом!I27+Роддом!I27</f>
        <v>0</v>
      </c>
      <c r="J27" s="27">
        <f>'ГБ 1'!J27+БСМП!J27+ДГБ!J27+'ГП 1'!J27+'ГП 3'!J27+Стом!J27+Роддом!J27</f>
        <v>0</v>
      </c>
      <c r="K27" s="27">
        <f>'ГБ 1'!K27+БСМП!K27+ДГБ!K27+'ГП 1'!K27+'ГП 3'!K27+Стом!K27+Роддом!K27</f>
        <v>0</v>
      </c>
      <c r="L27" s="27">
        <f>'ГБ 1'!L27+БСМП!L27+ДГБ!L27+'ГП 1'!L27+'ГП 3'!L27+Стом!L27+Роддом!L27</f>
        <v>1236.1</v>
      </c>
      <c r="M27" s="27">
        <f>'ГБ 1'!M27+БСМП!M27+ДГБ!M27+'ГП 1'!M27+'ГП 3'!M27+Стом!M27+Роддом!M27</f>
        <v>1236.1</v>
      </c>
      <c r="N27" s="27">
        <f>'ГБ 1'!N27+БСМП!N27+ДГБ!N27+'ГП 1'!N27+'ГП 3'!N27+Стом!N27+Роддом!N27</f>
        <v>0</v>
      </c>
      <c r="O27" s="27">
        <f>'ГБ 1'!O27+БСМП!O27+ДГБ!O27+'ГП 1'!O27+'ГП 3'!O27+Стом!O27+Роддом!O27</f>
        <v>0</v>
      </c>
      <c r="P27" s="27">
        <f>'ГБ 1'!P27+БСМП!P27+ДГБ!P27+'ГП 1'!P27+'ГП 3'!P27+Стом!P27+Роддом!P27</f>
        <v>0</v>
      </c>
      <c r="Q27" s="27">
        <f>'ГБ 1'!Q27+БСМП!Q27+ДГБ!Q27+'ГП 1'!Q27+'ГП 3'!Q27+Стом!Q27+Роддом!Q27</f>
        <v>1236.1</v>
      </c>
      <c r="R27" s="66"/>
      <c r="S27" s="61"/>
      <c r="T27" s="61"/>
      <c r="U27" s="61"/>
    </row>
    <row r="28" spans="1:21" ht="114.75">
      <c r="A28" s="25"/>
      <c r="B28" s="26" t="s">
        <v>49</v>
      </c>
      <c r="C28" s="25" t="s">
        <v>0</v>
      </c>
      <c r="D28" s="25" t="s">
        <v>0</v>
      </c>
      <c r="E28" s="25" t="s">
        <v>0</v>
      </c>
      <c r="F28" s="25" t="s">
        <v>0</v>
      </c>
      <c r="G28" s="25" t="s">
        <v>0</v>
      </c>
      <c r="H28" s="27">
        <f>'ГБ 1'!H28+БСМП!H28+ДГБ!H28+'ГП 1'!H28+'ГП 3'!H28+Стом!H28+Роддом!H28</f>
        <v>1519.3</v>
      </c>
      <c r="I28" s="27">
        <f>'ГБ 1'!I28+БСМП!I28+ДГБ!I28+'ГП 1'!I28+'ГП 3'!I28+Стом!I28+Роддом!I28</f>
        <v>0</v>
      </c>
      <c r="J28" s="27">
        <f>'ГБ 1'!J28+БСМП!J28+ДГБ!J28+'ГП 1'!J28+'ГП 3'!J28+Стом!J28+Роддом!J28</f>
        <v>418.9</v>
      </c>
      <c r="K28" s="27">
        <f>'ГБ 1'!K28+БСМП!K28+ДГБ!K28+'ГП 1'!K28+'ГП 3'!K28+Стом!K28+Роддом!K28</f>
        <v>0</v>
      </c>
      <c r="L28" s="27">
        <f>'ГБ 1'!L28+БСМП!L28+ДГБ!L28+'ГП 1'!L28+'ГП 3'!L28+Стом!L28+Роддом!L28</f>
        <v>1100.3999999999999</v>
      </c>
      <c r="M28" s="27">
        <f>'ГБ 1'!M28+БСМП!M28+ДГБ!M28+'ГП 1'!M28+'ГП 3'!M28+Стом!M28+Роддом!M28</f>
        <v>1450.2</v>
      </c>
      <c r="N28" s="27">
        <f>'ГБ 1'!N28+БСМП!N28+ДГБ!N28+'ГП 1'!N28+'ГП 3'!N28+Стом!N28+Роддом!N28</f>
        <v>0</v>
      </c>
      <c r="O28" s="27">
        <f>'ГБ 1'!O28+БСМП!O28+ДГБ!O28+'ГП 1'!O28+'ГП 3'!O28+Стом!O28+Роддом!O28</f>
        <v>350</v>
      </c>
      <c r="P28" s="27">
        <f>'ГБ 1'!P28+БСМП!P28+ДГБ!P28+'ГП 1'!P28+'ГП 3'!P28+Стом!P28+Роддом!P28</f>
        <v>0</v>
      </c>
      <c r="Q28" s="27">
        <f>'ГБ 1'!Q28+БСМП!Q28+ДГБ!Q28+'ГП 1'!Q28+'ГП 3'!Q28+Стом!Q28+Роддом!Q28</f>
        <v>1100.2</v>
      </c>
      <c r="R28" s="65" t="s">
        <v>77</v>
      </c>
      <c r="S28" s="61"/>
      <c r="T28" s="61"/>
      <c r="U28" s="61"/>
    </row>
    <row r="29" spans="1:21" ht="85.5" customHeight="1">
      <c r="A29" s="25"/>
      <c r="B29" s="26" t="s">
        <v>50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7">
        <f>'ГБ 1'!H29+БСМП!H29+ДГБ!H29+'ГП 1'!H29+'ГП 3'!H29+Стом!H29+Роддом!H29</f>
        <v>19246.500000000004</v>
      </c>
      <c r="I29" s="27">
        <f>'ГБ 1'!I29+БСМП!I29+ДГБ!I29+'ГП 1'!I29+'ГП 3'!I29+Стом!I29+Роддом!I29</f>
        <v>0</v>
      </c>
      <c r="J29" s="27">
        <f>'ГБ 1'!J29+БСМП!J29+ДГБ!J29+'ГП 1'!J29+'ГП 3'!J29+Стом!J29+Роддом!J29</f>
        <v>19246.500000000004</v>
      </c>
      <c r="K29" s="27">
        <f>'ГБ 1'!K29+БСМП!K29+ДГБ!K29+'ГП 1'!K29+'ГП 3'!K29+Стом!K29+Роддом!K29</f>
        <v>0</v>
      </c>
      <c r="L29" s="27">
        <f>'ГБ 1'!L29+БСМП!L29+ДГБ!L29+'ГП 1'!L29+'ГП 3'!L29+Стом!L29+Роддом!L29</f>
        <v>0</v>
      </c>
      <c r="M29" s="27">
        <f>'ГБ 1'!M29+БСМП!M29+ДГБ!M29+'ГП 1'!M29+'ГП 3'!M29+Стом!M29+Роддом!M29</f>
        <v>19246.41</v>
      </c>
      <c r="N29" s="27">
        <f>'ГБ 1'!N29+БСМП!N29+ДГБ!N29+'ГП 1'!N29+'ГП 3'!N29+Стом!N29+Роддом!N29</f>
        <v>0</v>
      </c>
      <c r="O29" s="27">
        <f>'ГБ 1'!O29+БСМП!O29+ДГБ!O29+'ГП 1'!O29+'ГП 3'!O29+Стом!O29+Роддом!O29</f>
        <v>19246.41</v>
      </c>
      <c r="P29" s="27">
        <f>'ГБ 1'!P29+БСМП!P29+ДГБ!P29+'ГП 1'!P29+'ГП 3'!P29+Стом!P29+Роддом!P29</f>
        <v>0</v>
      </c>
      <c r="Q29" s="27">
        <f>'ГБ 1'!Q29+БСМП!Q29+ДГБ!Q29+'ГП 1'!Q29+'ГП 3'!Q29+Стом!Q29+Роддом!Q29</f>
        <v>0</v>
      </c>
      <c r="R29" s="66"/>
      <c r="S29" s="61"/>
      <c r="T29" s="61"/>
      <c r="U29" s="61"/>
    </row>
    <row r="30" spans="1:21" ht="63.75">
      <c r="A30" s="25"/>
      <c r="B30" s="26" t="s">
        <v>26</v>
      </c>
      <c r="C30" s="25" t="s">
        <v>0</v>
      </c>
      <c r="D30" s="25" t="s">
        <v>0</v>
      </c>
      <c r="E30" s="25" t="s">
        <v>0</v>
      </c>
      <c r="F30" s="25" t="s">
        <v>0</v>
      </c>
      <c r="G30" s="25" t="s">
        <v>0</v>
      </c>
      <c r="H30" s="27">
        <f>'ГБ 1'!H30+БСМП!H30+ДГБ!H30+'ГП 1'!H30+'ГП 3'!H30+Стом!H30+Роддом!H30</f>
        <v>408.7</v>
      </c>
      <c r="I30" s="27">
        <f>'ГБ 1'!I30+БСМП!I30+ДГБ!I30+'ГП 1'!I30+'ГП 3'!I30+Стом!I30+Роддом!I30</f>
        <v>0</v>
      </c>
      <c r="J30" s="27">
        <f>'ГБ 1'!J30+БСМП!J30+ДГБ!J30+'ГП 1'!J30+'ГП 3'!J30+Стом!J30+Роддом!J30</f>
        <v>0</v>
      </c>
      <c r="K30" s="27">
        <f>'ГБ 1'!K30+БСМП!K30+ДГБ!K30+'ГП 1'!K30+'ГП 3'!K30+Стом!K30+Роддом!K30</f>
        <v>408.7</v>
      </c>
      <c r="L30" s="27">
        <f>'ГБ 1'!L30+БСМП!L30+ДГБ!L30+'ГП 1'!L30+'ГП 3'!L30+Стом!L30+Роддом!L30</f>
        <v>0</v>
      </c>
      <c r="M30" s="27">
        <f>'ГБ 1'!M30+БСМП!M30+ДГБ!M30+'ГП 1'!M30+'ГП 3'!M30+Стом!M30+Роддом!M30+'[1]Столяру 2'!$M$125</f>
        <v>1533.94</v>
      </c>
      <c r="N30" s="27">
        <f>'ГБ 1'!N30+БСМП!N30+ДГБ!N30+'ГП 1'!N30+'ГП 3'!N30+Стом!N30+Роддом!N30</f>
        <v>0</v>
      </c>
      <c r="O30" s="27">
        <f>'ГБ 1'!O30+БСМП!O30+ДГБ!O30+'ГП 1'!O30+'ГП 3'!O30+Стом!O30+Роддом!O30</f>
        <v>0</v>
      </c>
      <c r="P30" s="27">
        <f>'ГБ 1'!P30+БСМП!P30+ДГБ!P30+'ГП 1'!P30+'ГП 3'!P30+Стом!P30+Роддом!P30+'[1]Столяру 2'!$P$125</f>
        <v>1533.94</v>
      </c>
      <c r="Q30" s="27">
        <f>'ГБ 1'!Q30+БСМП!Q30+ДГБ!Q30+'ГП 1'!Q30+'ГП 3'!Q30+Стом!Q30+Роддом!Q30</f>
        <v>0</v>
      </c>
      <c r="R30" s="66"/>
      <c r="S30" s="61"/>
      <c r="T30" s="61"/>
      <c r="U30" s="61"/>
    </row>
    <row r="32" spans="1:2" s="29" customFormat="1" ht="11.25">
      <c r="A32" s="29" t="s">
        <v>51</v>
      </c>
      <c r="B32" s="29" t="s">
        <v>52</v>
      </c>
    </row>
    <row r="33" spans="1:2" s="29" customFormat="1" ht="11.25">
      <c r="A33" s="29" t="s">
        <v>53</v>
      </c>
      <c r="B33" s="29" t="s">
        <v>54</v>
      </c>
    </row>
    <row r="35" spans="2:8" s="31" customFormat="1" ht="18.75">
      <c r="B35" s="49" t="s">
        <v>61</v>
      </c>
      <c r="C35" s="49"/>
      <c r="D35" s="49"/>
      <c r="E35" s="50"/>
      <c r="F35" s="50"/>
      <c r="G35" s="49" t="s">
        <v>2</v>
      </c>
      <c r="H35" s="49"/>
    </row>
    <row r="36" spans="2:8" s="31" customFormat="1" ht="18.75">
      <c r="B36" s="49"/>
      <c r="C36" s="49"/>
      <c r="D36" s="49"/>
      <c r="E36" s="49"/>
      <c r="F36" s="49"/>
      <c r="G36" s="49"/>
      <c r="H36" s="49"/>
    </row>
    <row r="37" spans="2:8" s="31" customFormat="1" ht="18.75">
      <c r="B37" s="49" t="s">
        <v>3</v>
      </c>
      <c r="C37" s="49"/>
      <c r="D37" s="49"/>
      <c r="E37" s="50"/>
      <c r="F37" s="50"/>
      <c r="G37" s="49" t="s">
        <v>4</v>
      </c>
      <c r="H37" s="49"/>
    </row>
    <row r="38" spans="2:8" s="31" customFormat="1" ht="18.75">
      <c r="B38" s="49"/>
      <c r="C38" s="49"/>
      <c r="D38" s="49"/>
      <c r="E38" s="49"/>
      <c r="F38" s="49"/>
      <c r="G38" s="49"/>
      <c r="H38" s="49"/>
    </row>
    <row r="39" spans="2:8" s="31" customFormat="1" ht="18.75">
      <c r="B39" s="49" t="s">
        <v>57</v>
      </c>
      <c r="C39" s="49"/>
      <c r="D39" s="49"/>
      <c r="E39" s="50"/>
      <c r="F39" s="50"/>
      <c r="G39" s="49" t="s">
        <v>72</v>
      </c>
      <c r="H39" s="49"/>
    </row>
    <row r="40" spans="2:8" ht="15">
      <c r="B40" s="51"/>
      <c r="C40" s="51"/>
      <c r="D40" s="51"/>
      <c r="E40" s="51"/>
      <c r="F40" s="51"/>
      <c r="G40" s="51"/>
      <c r="H40" s="51"/>
    </row>
    <row r="41" spans="1:10" ht="16.5">
      <c r="A41" s="1"/>
      <c r="B41" s="52" t="s">
        <v>34</v>
      </c>
      <c r="C41" s="52"/>
      <c r="D41" s="52"/>
      <c r="E41" s="52"/>
      <c r="F41" s="52"/>
      <c r="G41" s="52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1"/>
      <c r="B43" s="52" t="s">
        <v>35</v>
      </c>
      <c r="C43" s="52"/>
      <c r="D43" s="52"/>
      <c r="E43" s="52"/>
      <c r="F43" s="52"/>
      <c r="G43" s="52"/>
      <c r="H43" s="1"/>
      <c r="I43" s="1"/>
      <c r="J43" s="1"/>
    </row>
    <row r="44" spans="1:7" ht="16.5">
      <c r="A44" s="1"/>
      <c r="B44" s="52" t="s">
        <v>59</v>
      </c>
      <c r="C44" s="52"/>
      <c r="D44" s="52"/>
      <c r="E44" s="53"/>
      <c r="F44" s="53"/>
      <c r="G44" s="52" t="s">
        <v>36</v>
      </c>
    </row>
  </sheetData>
  <sheetProtection/>
  <mergeCells count="17"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A12:R12"/>
    <mergeCell ref="R8:R10"/>
    <mergeCell ref="C9:C10"/>
    <mergeCell ref="D9:G9"/>
    <mergeCell ref="H9:H10"/>
    <mergeCell ref="I9:L9"/>
    <mergeCell ref="M9:M10"/>
    <mergeCell ref="N9:Q9"/>
  </mergeCells>
  <printOptions/>
  <pageMargins left="0.2755905511811024" right="0.15748031496062992" top="0.54" bottom="0.47" header="0.5" footer="0.41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33"/>
  <sheetViews>
    <sheetView zoomScalePageLayoutView="0" workbookViewId="0" topLeftCell="A7">
      <pane ySplit="5" topLeftCell="A12" activePane="bottomLeft" state="frozen"/>
      <selection pane="topLeft" activeCell="Q28" sqref="Q28"/>
      <selection pane="bottomLeft" activeCell="M17" sqref="M17"/>
    </sheetView>
  </sheetViews>
  <sheetFormatPr defaultColWidth="9.00390625" defaultRowHeight="12.75"/>
  <cols>
    <col min="1" max="1" width="10.00390625" style="19" customWidth="1"/>
    <col min="2" max="2" width="30.125" style="19" customWidth="1"/>
    <col min="3" max="5" width="11.25390625" style="19" hidden="1" customWidth="1"/>
    <col min="6" max="7" width="10.125" style="19" hidden="1" customWidth="1"/>
    <col min="8" max="10" width="13.375" style="19" bestFit="1" customWidth="1"/>
    <col min="11" max="12" width="10.125" style="19" bestFit="1" customWidth="1"/>
    <col min="13" max="13" width="11.25390625" style="19" bestFit="1" customWidth="1"/>
    <col min="14" max="14" width="13.375" style="19" bestFit="1" customWidth="1"/>
    <col min="15" max="16" width="11.25390625" style="19" bestFit="1" customWidth="1"/>
    <col min="17" max="17" width="10.125" style="19" customWidth="1"/>
    <col min="18" max="16384" width="9.125" style="19" customWidth="1"/>
  </cols>
  <sheetData>
    <row r="3" spans="1:17" ht="18.75">
      <c r="A3" s="149" t="s">
        <v>28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58"/>
    </row>
    <row r="4" spans="1:17" ht="18.75">
      <c r="A4" s="149" t="s">
        <v>39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58"/>
    </row>
    <row r="5" spans="1:17" ht="15.75">
      <c r="A5" s="150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59"/>
    </row>
    <row r="6" spans="1:17" ht="15.75">
      <c r="A6" s="151" t="s">
        <v>69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21"/>
    </row>
    <row r="7" spans="1:17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 ht="41.25" customHeight="1">
      <c r="A8" s="141"/>
      <c r="B8" s="142" t="s">
        <v>6</v>
      </c>
      <c r="C8" s="142" t="s">
        <v>73</v>
      </c>
      <c r="D8" s="142"/>
      <c r="E8" s="142"/>
      <c r="F8" s="142"/>
      <c r="G8" s="142"/>
      <c r="H8" s="142" t="s">
        <v>63</v>
      </c>
      <c r="I8" s="142"/>
      <c r="J8" s="142"/>
      <c r="K8" s="142"/>
      <c r="L8" s="142"/>
      <c r="M8" s="142" t="s">
        <v>64</v>
      </c>
      <c r="N8" s="142"/>
      <c r="O8" s="142"/>
      <c r="P8" s="142"/>
      <c r="Q8" s="143"/>
      <c r="R8" s="144" t="s">
        <v>65</v>
      </c>
    </row>
    <row r="9" spans="1:18" ht="12.75" customHeight="1">
      <c r="A9" s="141"/>
      <c r="B9" s="142"/>
      <c r="C9" s="142" t="s">
        <v>1</v>
      </c>
      <c r="D9" s="142" t="s">
        <v>29</v>
      </c>
      <c r="E9" s="142"/>
      <c r="F9" s="142"/>
      <c r="G9" s="143"/>
      <c r="H9" s="142" t="s">
        <v>7</v>
      </c>
      <c r="I9" s="142" t="s">
        <v>29</v>
      </c>
      <c r="J9" s="142"/>
      <c r="K9" s="142"/>
      <c r="L9" s="143"/>
      <c r="M9" s="142" t="s">
        <v>7</v>
      </c>
      <c r="N9" s="142" t="s">
        <v>29</v>
      </c>
      <c r="O9" s="142"/>
      <c r="P9" s="142"/>
      <c r="Q9" s="143"/>
      <c r="R9" s="144"/>
    </row>
    <row r="10" spans="1:18" ht="50.25" customHeight="1">
      <c r="A10" s="141"/>
      <c r="B10" s="142"/>
      <c r="C10" s="142"/>
      <c r="D10" s="55" t="s">
        <v>30</v>
      </c>
      <c r="E10" s="55" t="s">
        <v>31</v>
      </c>
      <c r="F10" s="55" t="s">
        <v>32</v>
      </c>
      <c r="G10" s="55" t="s">
        <v>33</v>
      </c>
      <c r="H10" s="142"/>
      <c r="I10" s="55" t="s">
        <v>30</v>
      </c>
      <c r="J10" s="55" t="s">
        <v>31</v>
      </c>
      <c r="K10" s="55" t="s">
        <v>32</v>
      </c>
      <c r="L10" s="55" t="s">
        <v>33</v>
      </c>
      <c r="M10" s="142"/>
      <c r="N10" s="55" t="s">
        <v>30</v>
      </c>
      <c r="O10" s="55" t="s">
        <v>31</v>
      </c>
      <c r="P10" s="55" t="s">
        <v>32</v>
      </c>
      <c r="Q10" s="56" t="s">
        <v>33</v>
      </c>
      <c r="R10" s="144"/>
    </row>
    <row r="11" spans="1:1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7">
        <v>17</v>
      </c>
      <c r="R11" s="4">
        <v>18</v>
      </c>
    </row>
    <row r="12" spans="1:15" ht="15.75">
      <c r="A12" s="148" t="s">
        <v>25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7" s="46" customFormat="1" ht="38.25">
      <c r="A13" s="22"/>
      <c r="B13" s="48" t="s">
        <v>23</v>
      </c>
      <c r="C13" s="24"/>
      <c r="D13" s="24"/>
      <c r="E13" s="24"/>
      <c r="F13" s="24"/>
      <c r="G13" s="24"/>
      <c r="H13" s="24">
        <f>SUM(J13:L13)</f>
        <v>125587.99999999999</v>
      </c>
      <c r="I13" s="24">
        <f>I14+I19+I25</f>
        <v>0</v>
      </c>
      <c r="J13" s="24">
        <f>J14+J19+J25</f>
        <v>116244.29999999999</v>
      </c>
      <c r="K13" s="24">
        <f>K14+K19+K25</f>
        <v>2235.7</v>
      </c>
      <c r="L13" s="24">
        <f>L14+L19+L25</f>
        <v>7107.999999999999</v>
      </c>
      <c r="M13" s="24">
        <f>SUM(N13:Q13)</f>
        <v>122520.16</v>
      </c>
      <c r="N13" s="24">
        <f>N14+N19+N25</f>
        <v>0</v>
      </c>
      <c r="O13" s="24">
        <f>O14+O19+O25</f>
        <v>113178.16</v>
      </c>
      <c r="P13" s="24">
        <f>P14+P19+P25</f>
        <v>2234.2</v>
      </c>
      <c r="Q13" s="24">
        <f>Q14+Q19+Q25</f>
        <v>7107.8</v>
      </c>
    </row>
    <row r="14" spans="1:17" s="46" customFormat="1" ht="63">
      <c r="A14" s="54"/>
      <c r="B14" s="15" t="s">
        <v>20</v>
      </c>
      <c r="C14" s="54" t="s">
        <v>0</v>
      </c>
      <c r="D14" s="54" t="s">
        <v>0</v>
      </c>
      <c r="E14" s="54" t="s">
        <v>0</v>
      </c>
      <c r="F14" s="54" t="s">
        <v>0</v>
      </c>
      <c r="G14" s="54" t="s">
        <v>0</v>
      </c>
      <c r="H14" s="24">
        <f>SUM(J14:L14)</f>
        <v>95422.9</v>
      </c>
      <c r="I14" s="24">
        <f>SUM(I15:I18)</f>
        <v>0</v>
      </c>
      <c r="J14" s="24">
        <f>SUM(J15:J18)</f>
        <v>93187.2</v>
      </c>
      <c r="K14" s="24">
        <f>SUM(K15:K18)</f>
        <v>2235.7</v>
      </c>
      <c r="L14" s="24">
        <f>SUM(L15:L18)</f>
        <v>0</v>
      </c>
      <c r="M14" s="24">
        <f aca="true" t="shared" si="0" ref="M14:M30">SUM(N14:Q14)</f>
        <v>93515.86</v>
      </c>
      <c r="N14" s="24">
        <f>SUM(N15:N18)</f>
        <v>0</v>
      </c>
      <c r="O14" s="24">
        <f>SUM(O15:O18)</f>
        <v>91281.66</v>
      </c>
      <c r="P14" s="24">
        <f>SUM(P15:P18)</f>
        <v>2234.2</v>
      </c>
      <c r="Q14" s="24">
        <f>SUM(Q15:Q18)</f>
        <v>0</v>
      </c>
    </row>
    <row r="15" spans="1:17" ht="25.5">
      <c r="A15" s="25"/>
      <c r="B15" s="26" t="s">
        <v>18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7">
        <f aca="true" t="shared" si="1" ref="H15:H30">SUM(I15:L15)</f>
        <v>14986.9</v>
      </c>
      <c r="I15" s="27"/>
      <c r="J15" s="27">
        <f>12260.4+1917.6</f>
        <v>14178</v>
      </c>
      <c r="K15" s="27">
        <v>808.9</v>
      </c>
      <c r="L15" s="27"/>
      <c r="M15" s="27">
        <f t="shared" si="0"/>
        <v>14986.6</v>
      </c>
      <c r="N15" s="27"/>
      <c r="O15" s="27">
        <v>14178</v>
      </c>
      <c r="P15" s="27">
        <v>808.6</v>
      </c>
      <c r="Q15" s="27"/>
    </row>
    <row r="16" spans="1:17" ht="25.5">
      <c r="A16" s="25"/>
      <c r="B16" s="26" t="s">
        <v>40</v>
      </c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7">
        <f t="shared" si="1"/>
        <v>29.6</v>
      </c>
      <c r="I16" s="27"/>
      <c r="J16" s="27"/>
      <c r="K16" s="27">
        <v>29.6</v>
      </c>
      <c r="L16" s="27"/>
      <c r="M16" s="27">
        <f>P16</f>
        <v>29.6</v>
      </c>
      <c r="N16" s="27"/>
      <c r="O16" s="27"/>
      <c r="P16" s="27">
        <v>29.6</v>
      </c>
      <c r="Q16" s="27"/>
    </row>
    <row r="17" spans="1:17" ht="51">
      <c r="A17" s="25"/>
      <c r="B17" s="26" t="s">
        <v>41</v>
      </c>
      <c r="C17" s="25" t="s">
        <v>0</v>
      </c>
      <c r="D17" s="25" t="s">
        <v>0</v>
      </c>
      <c r="E17" s="25" t="s">
        <v>0</v>
      </c>
      <c r="F17" s="25" t="s">
        <v>0</v>
      </c>
      <c r="G17" s="25" t="s">
        <v>0</v>
      </c>
      <c r="H17" s="27">
        <f t="shared" si="1"/>
        <v>1397.2</v>
      </c>
      <c r="I17" s="27"/>
      <c r="J17" s="27"/>
      <c r="K17" s="27">
        <v>1397.2</v>
      </c>
      <c r="L17" s="27"/>
      <c r="M17" s="27">
        <f t="shared" si="0"/>
        <v>1396</v>
      </c>
      <c r="N17" s="27"/>
      <c r="O17" s="27"/>
      <c r="P17" s="27">
        <v>1396</v>
      </c>
      <c r="Q17" s="27"/>
    </row>
    <row r="18" spans="1:17" ht="25.5">
      <c r="A18" s="25"/>
      <c r="B18" s="26" t="s">
        <v>19</v>
      </c>
      <c r="C18" s="25" t="s">
        <v>0</v>
      </c>
      <c r="D18" s="25" t="s">
        <v>0</v>
      </c>
      <c r="E18" s="25" t="s">
        <v>0</v>
      </c>
      <c r="F18" s="25" t="s">
        <v>0</v>
      </c>
      <c r="G18" s="25" t="s">
        <v>0</v>
      </c>
      <c r="H18" s="27">
        <f t="shared" si="1"/>
        <v>79009.2</v>
      </c>
      <c r="I18" s="27"/>
      <c r="J18" s="27">
        <v>79009.2</v>
      </c>
      <c r="K18" s="27"/>
      <c r="L18" s="27"/>
      <c r="M18" s="27">
        <f t="shared" si="0"/>
        <v>77103.66</v>
      </c>
      <c r="N18" s="27"/>
      <c r="O18" s="27">
        <v>77103.66</v>
      </c>
      <c r="P18" s="27"/>
      <c r="Q18" s="27"/>
    </row>
    <row r="19" spans="1:17" s="46" customFormat="1" ht="94.5">
      <c r="A19" s="54"/>
      <c r="B19" s="16" t="s">
        <v>21</v>
      </c>
      <c r="C19" s="54" t="s">
        <v>0</v>
      </c>
      <c r="D19" s="54" t="s">
        <v>0</v>
      </c>
      <c r="E19" s="54" t="s">
        <v>0</v>
      </c>
      <c r="F19" s="54" t="s">
        <v>0</v>
      </c>
      <c r="G19" s="54" t="s">
        <v>0</v>
      </c>
      <c r="H19" s="24">
        <f t="shared" si="1"/>
        <v>2067.9</v>
      </c>
      <c r="I19" s="24">
        <f>SUM(I20:I24)</f>
        <v>0</v>
      </c>
      <c r="J19" s="24">
        <f>SUM(J20:J24)</f>
        <v>2067.9</v>
      </c>
      <c r="K19" s="24">
        <f>SUM(K20:K24)</f>
        <v>0</v>
      </c>
      <c r="L19" s="24">
        <f>SUM(L20:L24)</f>
        <v>0</v>
      </c>
      <c r="M19" s="24">
        <f t="shared" si="0"/>
        <v>907.3000000000001</v>
      </c>
      <c r="N19" s="24">
        <f>SUM(N20:N24)</f>
        <v>0</v>
      </c>
      <c r="O19" s="24">
        <f>SUM(O20:O24)</f>
        <v>907.3000000000001</v>
      </c>
      <c r="P19" s="24">
        <f>SUM(P20:P24)</f>
        <v>0</v>
      </c>
      <c r="Q19" s="24">
        <f>SUM(Q20:Q24)</f>
        <v>0</v>
      </c>
    </row>
    <row r="20" spans="1:17" ht="63.75">
      <c r="A20" s="25"/>
      <c r="B20" s="26" t="s">
        <v>42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7">
        <f t="shared" si="1"/>
        <v>2025.5</v>
      </c>
      <c r="I20" s="27"/>
      <c r="J20" s="27">
        <v>2025.5</v>
      </c>
      <c r="K20" s="27"/>
      <c r="L20" s="27"/>
      <c r="M20" s="27">
        <f t="shared" si="0"/>
        <v>864.9</v>
      </c>
      <c r="N20" s="27"/>
      <c r="O20" s="27">
        <v>864.9</v>
      </c>
      <c r="P20" s="27"/>
      <c r="Q20" s="27"/>
    </row>
    <row r="21" spans="1:17" ht="38.25">
      <c r="A21" s="25"/>
      <c r="B21" s="26" t="s">
        <v>43</v>
      </c>
      <c r="C21" s="25" t="s">
        <v>0</v>
      </c>
      <c r="D21" s="25" t="s">
        <v>0</v>
      </c>
      <c r="E21" s="25" t="s">
        <v>0</v>
      </c>
      <c r="F21" s="25" t="s">
        <v>0</v>
      </c>
      <c r="G21" s="25" t="s">
        <v>0</v>
      </c>
      <c r="H21" s="27">
        <f t="shared" si="1"/>
        <v>0</v>
      </c>
      <c r="I21" s="27"/>
      <c r="J21" s="27"/>
      <c r="K21" s="27"/>
      <c r="L21" s="27"/>
      <c r="M21" s="27">
        <f t="shared" si="0"/>
        <v>0</v>
      </c>
      <c r="N21" s="27"/>
      <c r="O21" s="27"/>
      <c r="P21" s="27"/>
      <c r="Q21" s="27"/>
    </row>
    <row r="22" spans="1:17" ht="51">
      <c r="A22" s="25"/>
      <c r="B22" s="26" t="s">
        <v>44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7">
        <f t="shared" si="1"/>
        <v>0</v>
      </c>
      <c r="I22" s="27"/>
      <c r="J22" s="27"/>
      <c r="K22" s="27"/>
      <c r="L22" s="27"/>
      <c r="M22" s="27">
        <f t="shared" si="0"/>
        <v>0</v>
      </c>
      <c r="N22" s="27"/>
      <c r="O22" s="27"/>
      <c r="P22" s="27"/>
      <c r="Q22" s="27"/>
    </row>
    <row r="23" spans="1:17" ht="38.25">
      <c r="A23" s="25"/>
      <c r="B23" s="26" t="s">
        <v>45</v>
      </c>
      <c r="C23" s="25" t="s">
        <v>0</v>
      </c>
      <c r="D23" s="25" t="s">
        <v>0</v>
      </c>
      <c r="E23" s="25" t="s">
        <v>0</v>
      </c>
      <c r="F23" s="25" t="s">
        <v>0</v>
      </c>
      <c r="G23" s="25" t="s">
        <v>0</v>
      </c>
      <c r="H23" s="27">
        <f t="shared" si="1"/>
        <v>21.2</v>
      </c>
      <c r="I23" s="27"/>
      <c r="J23" s="27">
        <v>21.2</v>
      </c>
      <c r="K23" s="27"/>
      <c r="L23" s="27"/>
      <c r="M23" s="27">
        <f t="shared" si="0"/>
        <v>21.2</v>
      </c>
      <c r="N23" s="27"/>
      <c r="O23" s="27">
        <v>21.2</v>
      </c>
      <c r="P23" s="27"/>
      <c r="Q23" s="27"/>
    </row>
    <row r="24" spans="1:17" ht="25.5">
      <c r="A24" s="25"/>
      <c r="B24" s="26" t="s">
        <v>46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7">
        <f t="shared" si="1"/>
        <v>21.2</v>
      </c>
      <c r="I24" s="27"/>
      <c r="J24" s="27">
        <v>21.2</v>
      </c>
      <c r="K24" s="27"/>
      <c r="L24" s="27"/>
      <c r="M24" s="27">
        <f t="shared" si="0"/>
        <v>21.2</v>
      </c>
      <c r="N24" s="27"/>
      <c r="O24" s="27">
        <v>21.2</v>
      </c>
      <c r="P24" s="27"/>
      <c r="Q24" s="27"/>
    </row>
    <row r="25" spans="1:17" s="46" customFormat="1" ht="126">
      <c r="A25" s="54"/>
      <c r="B25" s="16" t="s">
        <v>24</v>
      </c>
      <c r="C25" s="54" t="s">
        <v>0</v>
      </c>
      <c r="D25" s="54" t="s">
        <v>0</v>
      </c>
      <c r="E25" s="54" t="s">
        <v>0</v>
      </c>
      <c r="F25" s="54" t="s">
        <v>0</v>
      </c>
      <c r="G25" s="54" t="s">
        <v>0</v>
      </c>
      <c r="H25" s="24">
        <f>SUM(I25:L25)</f>
        <v>28097.2</v>
      </c>
      <c r="I25" s="24">
        <f>SUM(I26:I30)</f>
        <v>0</v>
      </c>
      <c r="J25" s="24">
        <f>SUM(J26:J30)</f>
        <v>20989.2</v>
      </c>
      <c r="K25" s="24">
        <f>SUM(K26:K30)</f>
        <v>0</v>
      </c>
      <c r="L25" s="24">
        <f>SUM(L26:L30)</f>
        <v>7107.999999999999</v>
      </c>
      <c r="M25" s="24">
        <f t="shared" si="0"/>
        <v>28097</v>
      </c>
      <c r="N25" s="24">
        <f>SUM(N26:N30)</f>
        <v>0</v>
      </c>
      <c r="O25" s="24">
        <f>SUM(O26:O30)</f>
        <v>20989.2</v>
      </c>
      <c r="P25" s="24">
        <f>SUM(P26:P30)</f>
        <v>0</v>
      </c>
      <c r="Q25" s="24">
        <f>SUM(Q26:Q30)</f>
        <v>7107.8</v>
      </c>
    </row>
    <row r="26" spans="1:17" ht="76.5">
      <c r="A26" s="25"/>
      <c r="B26" s="26" t="s">
        <v>47</v>
      </c>
      <c r="C26" s="25" t="s">
        <v>0</v>
      </c>
      <c r="D26" s="25" t="s">
        <v>0</v>
      </c>
      <c r="E26" s="25" t="s">
        <v>0</v>
      </c>
      <c r="F26" s="25" t="s">
        <v>0</v>
      </c>
      <c r="G26" s="25" t="s">
        <v>0</v>
      </c>
      <c r="H26" s="27">
        <f t="shared" si="1"/>
        <v>27615.3</v>
      </c>
      <c r="I26" s="27"/>
      <c r="J26" s="27">
        <f>3373.7+17615.5</f>
        <v>20989.2</v>
      </c>
      <c r="K26" s="27"/>
      <c r="L26" s="27">
        <f>849.7+5776.4</f>
        <v>6626.099999999999</v>
      </c>
      <c r="M26" s="27">
        <f t="shared" si="0"/>
        <v>27615.300000000003</v>
      </c>
      <c r="N26" s="27">
        <v>0</v>
      </c>
      <c r="O26" s="27">
        <v>20989.2</v>
      </c>
      <c r="P26" s="27"/>
      <c r="Q26" s="27">
        <v>6626.1</v>
      </c>
    </row>
    <row r="27" spans="1:17" ht="76.5">
      <c r="A27" s="25"/>
      <c r="B27" s="26" t="s">
        <v>48</v>
      </c>
      <c r="C27" s="25" t="s">
        <v>0</v>
      </c>
      <c r="D27" s="25" t="s">
        <v>0</v>
      </c>
      <c r="E27" s="25" t="s">
        <v>0</v>
      </c>
      <c r="F27" s="25" t="s">
        <v>0</v>
      </c>
      <c r="G27" s="25" t="s">
        <v>0</v>
      </c>
      <c r="H27" s="27">
        <f t="shared" si="1"/>
        <v>0</v>
      </c>
      <c r="I27" s="27"/>
      <c r="J27" s="27"/>
      <c r="K27" s="27"/>
      <c r="L27" s="27"/>
      <c r="M27" s="27">
        <f t="shared" si="0"/>
        <v>0</v>
      </c>
      <c r="N27" s="27">
        <v>0</v>
      </c>
      <c r="O27" s="27"/>
      <c r="P27" s="27"/>
      <c r="Q27" s="27"/>
    </row>
    <row r="28" spans="1:17" ht="114.75">
      <c r="A28" s="25"/>
      <c r="B28" s="26" t="s">
        <v>49</v>
      </c>
      <c r="C28" s="25" t="s">
        <v>0</v>
      </c>
      <c r="D28" s="25" t="s">
        <v>0</v>
      </c>
      <c r="E28" s="25" t="s">
        <v>0</v>
      </c>
      <c r="F28" s="25" t="s">
        <v>0</v>
      </c>
      <c r="G28" s="25" t="s">
        <v>0</v>
      </c>
      <c r="H28" s="27">
        <f t="shared" si="1"/>
        <v>481.9</v>
      </c>
      <c r="I28" s="27"/>
      <c r="J28" s="27"/>
      <c r="K28" s="27"/>
      <c r="L28" s="44">
        <v>481.9</v>
      </c>
      <c r="M28" s="27">
        <f t="shared" si="0"/>
        <v>481.7</v>
      </c>
      <c r="N28" s="27">
        <v>0</v>
      </c>
      <c r="O28" s="27"/>
      <c r="P28" s="27"/>
      <c r="Q28" s="27">
        <v>481.7</v>
      </c>
    </row>
    <row r="29" spans="1:17" ht="63.75">
      <c r="A29" s="25"/>
      <c r="B29" s="26" t="s">
        <v>50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7">
        <f t="shared" si="1"/>
        <v>0</v>
      </c>
      <c r="I29" s="27"/>
      <c r="J29" s="27"/>
      <c r="K29" s="27"/>
      <c r="L29" s="27"/>
      <c r="M29" s="27">
        <f t="shared" si="0"/>
        <v>0</v>
      </c>
      <c r="N29" s="27">
        <v>0</v>
      </c>
      <c r="O29" s="27"/>
      <c r="P29" s="27"/>
      <c r="Q29" s="27"/>
    </row>
    <row r="30" spans="1:17" ht="63.75">
      <c r="A30" s="25"/>
      <c r="B30" s="26" t="s">
        <v>26</v>
      </c>
      <c r="C30" s="25" t="s">
        <v>0</v>
      </c>
      <c r="D30" s="25" t="s">
        <v>0</v>
      </c>
      <c r="E30" s="25" t="s">
        <v>0</v>
      </c>
      <c r="F30" s="25" t="s">
        <v>0</v>
      </c>
      <c r="G30" s="25" t="s">
        <v>0</v>
      </c>
      <c r="H30" s="27">
        <f t="shared" si="1"/>
        <v>0</v>
      </c>
      <c r="I30" s="27"/>
      <c r="J30" s="27"/>
      <c r="K30" s="27"/>
      <c r="L30" s="27"/>
      <c r="M30" s="27">
        <f t="shared" si="0"/>
        <v>0</v>
      </c>
      <c r="N30" s="27">
        <v>0</v>
      </c>
      <c r="O30" s="27"/>
      <c r="P30" s="27"/>
      <c r="Q30" s="27"/>
    </row>
    <row r="32" spans="1:2" s="29" customFormat="1" ht="11.25">
      <c r="A32" s="29" t="s">
        <v>51</v>
      </c>
      <c r="B32" s="29" t="s">
        <v>52</v>
      </c>
    </row>
    <row r="33" spans="1:2" s="29" customFormat="1" ht="11.25">
      <c r="A33" s="29" t="s">
        <v>53</v>
      </c>
      <c r="B33" s="29" t="s">
        <v>54</v>
      </c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20" activePane="bottomLeft" state="frozen"/>
      <selection pane="topLeft" activeCell="Q28" sqref="Q28"/>
      <selection pane="bottomLeft" activeCell="O23" sqref="O23"/>
    </sheetView>
  </sheetViews>
  <sheetFormatPr defaultColWidth="9.00390625" defaultRowHeight="12.75"/>
  <cols>
    <col min="1" max="1" width="10.00390625" style="18" customWidth="1"/>
    <col min="2" max="2" width="30.125" style="18" customWidth="1"/>
    <col min="3" max="3" width="11.25390625" style="18" hidden="1" customWidth="1"/>
    <col min="4" max="4" width="9.625" style="18" hidden="1" customWidth="1"/>
    <col min="5" max="5" width="11.25390625" style="18" hidden="1" customWidth="1"/>
    <col min="6" max="7" width="10.125" style="18" hidden="1" customWidth="1"/>
    <col min="8" max="9" width="13.375" style="18" bestFit="1" customWidth="1"/>
    <col min="10" max="10" width="13.375" style="19" bestFit="1" customWidth="1"/>
    <col min="11" max="11" width="10.125" style="19" bestFit="1" customWidth="1"/>
    <col min="12" max="12" width="10.125" style="18" bestFit="1" customWidth="1"/>
    <col min="13" max="13" width="11.25390625" style="18" bestFit="1" customWidth="1"/>
    <col min="14" max="14" width="13.375" style="18" bestFit="1" customWidth="1"/>
    <col min="15" max="16" width="11.25390625" style="18" bestFit="1" customWidth="1"/>
    <col min="17" max="17" width="10.125" style="18" customWidth="1"/>
    <col min="18" max="16384" width="9.125" style="18" customWidth="1"/>
  </cols>
  <sheetData>
    <row r="3" spans="1:17" ht="18.75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0"/>
    </row>
    <row r="4" spans="1:17" ht="18.75">
      <c r="A4" s="152" t="s">
        <v>39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20"/>
    </row>
    <row r="5" spans="1:17" ht="15.75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6"/>
    </row>
    <row r="6" spans="1:17" ht="15.75">
      <c r="A6" s="154" t="s">
        <v>69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37"/>
    </row>
    <row r="7" spans="1:17" ht="15.75">
      <c r="A7" s="37"/>
      <c r="B7" s="37"/>
      <c r="C7" s="37"/>
      <c r="D7" s="37"/>
      <c r="E7" s="37"/>
      <c r="F7" s="37"/>
      <c r="G7" s="37"/>
      <c r="H7" s="37"/>
      <c r="I7" s="37"/>
      <c r="J7" s="21"/>
      <c r="K7" s="21"/>
      <c r="L7" s="37"/>
      <c r="M7" s="37"/>
      <c r="N7" s="37"/>
      <c r="O7" s="37"/>
      <c r="P7" s="37"/>
      <c r="Q7" s="37"/>
    </row>
    <row r="8" spans="1:18" ht="30.75" customHeight="1">
      <c r="A8" s="135"/>
      <c r="B8" s="136" t="s">
        <v>6</v>
      </c>
      <c r="C8" s="136" t="s">
        <v>62</v>
      </c>
      <c r="D8" s="136"/>
      <c r="E8" s="136"/>
      <c r="F8" s="136"/>
      <c r="G8" s="136"/>
      <c r="H8" s="136" t="s">
        <v>63</v>
      </c>
      <c r="I8" s="136"/>
      <c r="J8" s="136"/>
      <c r="K8" s="136"/>
      <c r="L8" s="136"/>
      <c r="M8" s="136" t="s">
        <v>64</v>
      </c>
      <c r="N8" s="136"/>
      <c r="O8" s="136"/>
      <c r="P8" s="136"/>
      <c r="Q8" s="145"/>
      <c r="R8" s="137" t="s">
        <v>65</v>
      </c>
    </row>
    <row r="9" spans="1:18" ht="12.75" customHeight="1">
      <c r="A9" s="135"/>
      <c r="B9" s="136"/>
      <c r="C9" s="136" t="s">
        <v>1</v>
      </c>
      <c r="D9" s="136" t="s">
        <v>29</v>
      </c>
      <c r="E9" s="136"/>
      <c r="F9" s="136"/>
      <c r="G9" s="145"/>
      <c r="H9" s="136" t="s">
        <v>7</v>
      </c>
      <c r="I9" s="136" t="s">
        <v>29</v>
      </c>
      <c r="J9" s="136"/>
      <c r="K9" s="136"/>
      <c r="L9" s="145"/>
      <c r="M9" s="136" t="s">
        <v>7</v>
      </c>
      <c r="N9" s="136" t="s">
        <v>29</v>
      </c>
      <c r="O9" s="136"/>
      <c r="P9" s="136"/>
      <c r="Q9" s="145"/>
      <c r="R9" s="137"/>
    </row>
    <row r="10" spans="1:18" ht="50.25" customHeight="1">
      <c r="A10" s="135"/>
      <c r="B10" s="136"/>
      <c r="C10" s="136"/>
      <c r="D10" s="40" t="s">
        <v>30</v>
      </c>
      <c r="E10" s="40" t="s">
        <v>31</v>
      </c>
      <c r="F10" s="40" t="s">
        <v>32</v>
      </c>
      <c r="G10" s="40" t="s">
        <v>33</v>
      </c>
      <c r="H10" s="136"/>
      <c r="I10" s="40" t="s">
        <v>30</v>
      </c>
      <c r="J10" s="40" t="s">
        <v>31</v>
      </c>
      <c r="K10" s="40" t="s">
        <v>32</v>
      </c>
      <c r="L10" s="40" t="s">
        <v>33</v>
      </c>
      <c r="M10" s="136"/>
      <c r="N10" s="40" t="s">
        <v>30</v>
      </c>
      <c r="O10" s="40" t="s">
        <v>31</v>
      </c>
      <c r="P10" s="40" t="s">
        <v>32</v>
      </c>
      <c r="Q10" s="41" t="s">
        <v>33</v>
      </c>
      <c r="R10" s="137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42">
        <v>17</v>
      </c>
      <c r="R11" s="3">
        <v>18</v>
      </c>
    </row>
    <row r="12" spans="1:15" ht="15.75">
      <c r="A12" s="148" t="s">
        <v>25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7" s="14" customFormat="1" ht="38.25">
      <c r="A13" s="22"/>
      <c r="B13" s="23" t="s">
        <v>23</v>
      </c>
      <c r="C13" s="24">
        <f>SUM(E13:G13)</f>
        <v>120329.79999999999</v>
      </c>
      <c r="D13" s="24"/>
      <c r="E13" s="24">
        <v>115793.4</v>
      </c>
      <c r="F13" s="24"/>
      <c r="G13" s="24">
        <v>4536.4</v>
      </c>
      <c r="H13" s="24">
        <f>SUM(J13:L13)</f>
        <v>78644.99999999999</v>
      </c>
      <c r="I13" s="24">
        <f>I14+I19+I25</f>
        <v>0</v>
      </c>
      <c r="J13" s="24">
        <f>J14+J19+J25</f>
        <v>77865.79999999999</v>
      </c>
      <c r="K13" s="24">
        <f>K14+K19+K25</f>
        <v>648</v>
      </c>
      <c r="L13" s="24">
        <f>L14+L19+L25</f>
        <v>131.2</v>
      </c>
      <c r="M13" s="24">
        <f aca="true" t="shared" si="0" ref="M13:M30">SUM(N13:Q13)</f>
        <v>78053.49999999999</v>
      </c>
      <c r="N13" s="24">
        <f>N14+N19+N25</f>
        <v>0</v>
      </c>
      <c r="O13" s="24">
        <f>O14+O19+O25</f>
        <v>77278.9</v>
      </c>
      <c r="P13" s="24">
        <f>P14+P19+P25</f>
        <v>643.4</v>
      </c>
      <c r="Q13" s="24">
        <f>Q14+Q19+Q25</f>
        <v>131.2</v>
      </c>
    </row>
    <row r="14" spans="1:17" s="14" customFormat="1" ht="63">
      <c r="A14" s="35"/>
      <c r="B14" s="15" t="s">
        <v>20</v>
      </c>
      <c r="C14" s="24"/>
      <c r="D14" s="24"/>
      <c r="E14" s="24"/>
      <c r="F14" s="24"/>
      <c r="G14" s="24"/>
      <c r="H14" s="24">
        <f>SUM(J14:L14)</f>
        <v>73269.4</v>
      </c>
      <c r="I14" s="24">
        <f>SUM(I15:I18)</f>
        <v>0</v>
      </c>
      <c r="J14" s="24">
        <f>SUM(J15:J18)</f>
        <v>72621.4</v>
      </c>
      <c r="K14" s="24">
        <f>SUM(K15:K18)</f>
        <v>648</v>
      </c>
      <c r="L14" s="24">
        <f>SUM(L15:L18)</f>
        <v>0</v>
      </c>
      <c r="M14" s="24">
        <f t="shared" si="0"/>
        <v>72886.79999999999</v>
      </c>
      <c r="N14" s="24">
        <f>SUM(N15:N18)</f>
        <v>0</v>
      </c>
      <c r="O14" s="24">
        <f>SUM(O15:O18)</f>
        <v>72243.4</v>
      </c>
      <c r="P14" s="24">
        <f>SUM(P15:P18)</f>
        <v>643.4</v>
      </c>
      <c r="Q14" s="24">
        <f>SUM(Q15:Q18)</f>
        <v>0</v>
      </c>
    </row>
    <row r="15" spans="1:17" ht="25.5">
      <c r="A15" s="25"/>
      <c r="B15" s="26" t="s">
        <v>18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7">
        <f aca="true" t="shared" si="1" ref="H15:H30">SUM(I15:L15)</f>
        <v>0</v>
      </c>
      <c r="I15" s="27">
        <v>0</v>
      </c>
      <c r="J15" s="27"/>
      <c r="K15" s="27"/>
      <c r="L15" s="27"/>
      <c r="M15" s="27">
        <f t="shared" si="0"/>
        <v>0</v>
      </c>
      <c r="N15" s="27"/>
      <c r="O15" s="27"/>
      <c r="P15" s="27"/>
      <c r="Q15" s="27"/>
    </row>
    <row r="16" spans="1:17" ht="25.5">
      <c r="A16" s="25"/>
      <c r="B16" s="26" t="s">
        <v>40</v>
      </c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7">
        <f t="shared" si="1"/>
        <v>0</v>
      </c>
      <c r="I16" s="27">
        <v>0</v>
      </c>
      <c r="J16" s="27"/>
      <c r="K16" s="27"/>
      <c r="L16" s="27"/>
      <c r="M16" s="27">
        <v>0</v>
      </c>
      <c r="N16" s="27"/>
      <c r="O16" s="27"/>
      <c r="P16" s="27"/>
      <c r="Q16" s="27"/>
    </row>
    <row r="17" spans="1:17" ht="51">
      <c r="A17" s="25"/>
      <c r="B17" s="26" t="s">
        <v>41</v>
      </c>
      <c r="C17" s="25" t="s">
        <v>0</v>
      </c>
      <c r="D17" s="25" t="s">
        <v>0</v>
      </c>
      <c r="E17" s="25" t="s">
        <v>0</v>
      </c>
      <c r="F17" s="25" t="s">
        <v>0</v>
      </c>
      <c r="G17" s="25" t="s">
        <v>0</v>
      </c>
      <c r="H17" s="27">
        <f t="shared" si="1"/>
        <v>648</v>
      </c>
      <c r="I17" s="27">
        <v>0</v>
      </c>
      <c r="J17" s="27"/>
      <c r="K17" s="27">
        <v>648</v>
      </c>
      <c r="L17" s="27"/>
      <c r="M17" s="27">
        <f t="shared" si="0"/>
        <v>643.4</v>
      </c>
      <c r="N17" s="27"/>
      <c r="O17" s="27"/>
      <c r="P17" s="27">
        <v>643.4</v>
      </c>
      <c r="Q17" s="27"/>
    </row>
    <row r="18" spans="1:17" ht="25.5">
      <c r="A18" s="25"/>
      <c r="B18" s="26" t="s">
        <v>19</v>
      </c>
      <c r="C18" s="25" t="s">
        <v>0</v>
      </c>
      <c r="D18" s="25" t="s">
        <v>0</v>
      </c>
      <c r="E18" s="25" t="s">
        <v>0</v>
      </c>
      <c r="F18" s="25" t="s">
        <v>0</v>
      </c>
      <c r="G18" s="25" t="s">
        <v>0</v>
      </c>
      <c r="H18" s="27">
        <f t="shared" si="1"/>
        <v>72621.4</v>
      </c>
      <c r="I18" s="27">
        <v>0</v>
      </c>
      <c r="J18" s="27">
        <v>72621.4</v>
      </c>
      <c r="K18" s="27"/>
      <c r="L18" s="27"/>
      <c r="M18" s="27">
        <f t="shared" si="0"/>
        <v>72243.4</v>
      </c>
      <c r="N18" s="27"/>
      <c r="O18" s="27">
        <v>72243.4</v>
      </c>
      <c r="P18" s="27"/>
      <c r="Q18" s="27"/>
    </row>
    <row r="19" spans="1:17" s="14" customFormat="1" ht="94.5">
      <c r="A19" s="35"/>
      <c r="B19" s="16" t="s">
        <v>21</v>
      </c>
      <c r="C19" s="35" t="s">
        <v>0</v>
      </c>
      <c r="D19" s="35" t="s">
        <v>0</v>
      </c>
      <c r="E19" s="35" t="s">
        <v>0</v>
      </c>
      <c r="F19" s="35" t="s">
        <v>0</v>
      </c>
      <c r="G19" s="35" t="s">
        <v>0</v>
      </c>
      <c r="H19" s="24">
        <f t="shared" si="1"/>
        <v>2678.2</v>
      </c>
      <c r="I19" s="24">
        <f>SUM(I20:I24)</f>
        <v>0</v>
      </c>
      <c r="J19" s="43">
        <f>SUM(J20:J24)</f>
        <v>2678.2</v>
      </c>
      <c r="K19" s="24">
        <f>SUM(K20:K24)</f>
        <v>0</v>
      </c>
      <c r="L19" s="24">
        <f>SUM(L20:L24)</f>
        <v>0</v>
      </c>
      <c r="M19" s="24">
        <f t="shared" si="0"/>
        <v>2538.1999999999994</v>
      </c>
      <c r="N19" s="24">
        <f>SUM(N20:N24)</f>
        <v>0</v>
      </c>
      <c r="O19" s="24">
        <f>SUM(O20:O24)</f>
        <v>2538.1999999999994</v>
      </c>
      <c r="P19" s="24">
        <f>SUM(P20:P24)</f>
        <v>0</v>
      </c>
      <c r="Q19" s="24">
        <f>SUM(Q20:Q24)</f>
        <v>0</v>
      </c>
    </row>
    <row r="20" spans="1:17" ht="63.75">
      <c r="A20" s="25"/>
      <c r="B20" s="26" t="s">
        <v>42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7">
        <f t="shared" si="1"/>
        <v>2635.8</v>
      </c>
      <c r="I20" s="27">
        <v>0</v>
      </c>
      <c r="J20" s="27">
        <v>2635.8</v>
      </c>
      <c r="K20" s="27"/>
      <c r="L20" s="27"/>
      <c r="M20" s="27">
        <f t="shared" si="0"/>
        <v>2495.7999999999997</v>
      </c>
      <c r="N20" s="27"/>
      <c r="O20" s="27">
        <f>2538.2-42.4</f>
        <v>2495.7999999999997</v>
      </c>
      <c r="P20" s="27"/>
      <c r="Q20" s="27"/>
    </row>
    <row r="21" spans="1:17" ht="38.25">
      <c r="A21" s="25"/>
      <c r="B21" s="26" t="s">
        <v>43</v>
      </c>
      <c r="C21" s="25" t="s">
        <v>0</v>
      </c>
      <c r="D21" s="25" t="s">
        <v>0</v>
      </c>
      <c r="E21" s="25" t="s">
        <v>0</v>
      </c>
      <c r="F21" s="25" t="s">
        <v>0</v>
      </c>
      <c r="G21" s="25" t="s">
        <v>0</v>
      </c>
      <c r="H21" s="27">
        <f t="shared" si="1"/>
        <v>0</v>
      </c>
      <c r="I21" s="27">
        <v>0</v>
      </c>
      <c r="J21" s="27"/>
      <c r="K21" s="27"/>
      <c r="L21" s="27"/>
      <c r="M21" s="27">
        <f t="shared" si="0"/>
        <v>0</v>
      </c>
      <c r="N21" s="27"/>
      <c r="O21" s="27"/>
      <c r="P21" s="27"/>
      <c r="Q21" s="27"/>
    </row>
    <row r="22" spans="1:17" ht="51">
      <c r="A22" s="25"/>
      <c r="B22" s="26" t="s">
        <v>44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7">
        <f t="shared" si="1"/>
        <v>0</v>
      </c>
      <c r="I22" s="27">
        <v>0</v>
      </c>
      <c r="J22" s="27"/>
      <c r="K22" s="27"/>
      <c r="L22" s="27"/>
      <c r="M22" s="27">
        <f t="shared" si="0"/>
        <v>0</v>
      </c>
      <c r="N22" s="27"/>
      <c r="O22" s="27"/>
      <c r="P22" s="27"/>
      <c r="Q22" s="27"/>
    </row>
    <row r="23" spans="1:17" ht="38.25">
      <c r="A23" s="25"/>
      <c r="B23" s="26" t="s">
        <v>45</v>
      </c>
      <c r="C23" s="25" t="s">
        <v>0</v>
      </c>
      <c r="D23" s="25" t="s">
        <v>0</v>
      </c>
      <c r="E23" s="25" t="s">
        <v>0</v>
      </c>
      <c r="F23" s="25" t="s">
        <v>0</v>
      </c>
      <c r="G23" s="25" t="s">
        <v>0</v>
      </c>
      <c r="H23" s="27">
        <f t="shared" si="1"/>
        <v>21.2</v>
      </c>
      <c r="I23" s="27">
        <v>0</v>
      </c>
      <c r="J23" s="44">
        <v>21.2</v>
      </c>
      <c r="K23" s="27"/>
      <c r="L23" s="27"/>
      <c r="M23" s="27">
        <f t="shared" si="0"/>
        <v>21.2</v>
      </c>
      <c r="N23" s="27"/>
      <c r="O23" s="27">
        <v>21.2</v>
      </c>
      <c r="P23" s="27"/>
      <c r="Q23" s="27"/>
    </row>
    <row r="24" spans="1:17" ht="25.5">
      <c r="A24" s="25"/>
      <c r="B24" s="26" t="s">
        <v>46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7">
        <f t="shared" si="1"/>
        <v>21.2</v>
      </c>
      <c r="I24" s="27">
        <v>0</v>
      </c>
      <c r="J24" s="44">
        <v>21.2</v>
      </c>
      <c r="K24" s="27"/>
      <c r="L24" s="27"/>
      <c r="M24" s="27">
        <f t="shared" si="0"/>
        <v>21.2</v>
      </c>
      <c r="N24" s="27"/>
      <c r="O24" s="27">
        <v>21.2</v>
      </c>
      <c r="P24" s="27"/>
      <c r="Q24" s="27"/>
    </row>
    <row r="25" spans="1:17" s="14" customFormat="1" ht="126">
      <c r="A25" s="35"/>
      <c r="B25" s="16" t="s">
        <v>24</v>
      </c>
      <c r="C25" s="35" t="s">
        <v>0</v>
      </c>
      <c r="D25" s="35" t="s">
        <v>0</v>
      </c>
      <c r="E25" s="35" t="s">
        <v>0</v>
      </c>
      <c r="F25" s="35" t="s">
        <v>0</v>
      </c>
      <c r="G25" s="35" t="s">
        <v>0</v>
      </c>
      <c r="H25" s="24">
        <f t="shared" si="1"/>
        <v>2697.4</v>
      </c>
      <c r="I25" s="24">
        <f>SUM(I26:I30)</f>
        <v>0</v>
      </c>
      <c r="J25" s="24">
        <f>SUM(J26:J30)</f>
        <v>2566.2000000000003</v>
      </c>
      <c r="K25" s="24">
        <f>SUM(K26:K30)</f>
        <v>0</v>
      </c>
      <c r="L25" s="24">
        <f>SUM(L26:L30)</f>
        <v>131.2</v>
      </c>
      <c r="M25" s="24">
        <f t="shared" si="0"/>
        <v>2628.5</v>
      </c>
      <c r="N25" s="24">
        <f>SUM(N26:N30)</f>
        <v>0</v>
      </c>
      <c r="O25" s="24">
        <f>SUM(O26:O30)</f>
        <v>2497.3</v>
      </c>
      <c r="P25" s="24">
        <f>SUM(P26:P30)</f>
        <v>0</v>
      </c>
      <c r="Q25" s="24">
        <f>SUM(Q26:Q30)</f>
        <v>131.2</v>
      </c>
    </row>
    <row r="26" spans="1:17" ht="76.5">
      <c r="A26" s="25"/>
      <c r="B26" s="26" t="s">
        <v>47</v>
      </c>
      <c r="C26" s="25" t="s">
        <v>0</v>
      </c>
      <c r="D26" s="25" t="s">
        <v>0</v>
      </c>
      <c r="E26" s="25" t="s">
        <v>0</v>
      </c>
      <c r="F26" s="25" t="s">
        <v>0</v>
      </c>
      <c r="G26" s="25" t="s">
        <v>0</v>
      </c>
      <c r="H26" s="27">
        <f t="shared" si="1"/>
        <v>0</v>
      </c>
      <c r="I26" s="27">
        <v>0</v>
      </c>
      <c r="J26" s="27"/>
      <c r="K26" s="27"/>
      <c r="L26" s="27"/>
      <c r="M26" s="27">
        <f t="shared" si="0"/>
        <v>0</v>
      </c>
      <c r="N26" s="27">
        <v>0</v>
      </c>
      <c r="O26" s="27"/>
      <c r="P26" s="27"/>
      <c r="Q26" s="27"/>
    </row>
    <row r="27" spans="1:17" ht="76.5">
      <c r="A27" s="25"/>
      <c r="B27" s="26" t="s">
        <v>48</v>
      </c>
      <c r="C27" s="25" t="s">
        <v>0</v>
      </c>
      <c r="D27" s="25" t="s">
        <v>0</v>
      </c>
      <c r="E27" s="25" t="s">
        <v>0</v>
      </c>
      <c r="F27" s="25" t="s">
        <v>0</v>
      </c>
      <c r="G27" s="25" t="s">
        <v>0</v>
      </c>
      <c r="H27" s="27">
        <f t="shared" si="1"/>
        <v>0</v>
      </c>
      <c r="I27" s="27">
        <v>0</v>
      </c>
      <c r="J27" s="27"/>
      <c r="K27" s="27"/>
      <c r="L27" s="27"/>
      <c r="M27" s="27">
        <f t="shared" si="0"/>
        <v>0</v>
      </c>
      <c r="N27" s="27">
        <v>0</v>
      </c>
      <c r="O27" s="27"/>
      <c r="P27" s="27"/>
      <c r="Q27" s="27"/>
    </row>
    <row r="28" spans="1:17" ht="114.75">
      <c r="A28" s="25"/>
      <c r="B28" s="26" t="s">
        <v>49</v>
      </c>
      <c r="C28" s="25" t="s">
        <v>0</v>
      </c>
      <c r="D28" s="25" t="s">
        <v>0</v>
      </c>
      <c r="E28" s="25" t="s">
        <v>0</v>
      </c>
      <c r="F28" s="25" t="s">
        <v>0</v>
      </c>
      <c r="G28" s="25" t="s">
        <v>0</v>
      </c>
      <c r="H28" s="27">
        <f t="shared" si="1"/>
        <v>550.0999999999999</v>
      </c>
      <c r="I28" s="27">
        <v>0</v>
      </c>
      <c r="J28" s="27">
        <v>418.9</v>
      </c>
      <c r="K28" s="27"/>
      <c r="L28" s="27">
        <v>131.2</v>
      </c>
      <c r="M28" s="27">
        <f t="shared" si="0"/>
        <v>481.2</v>
      </c>
      <c r="N28" s="27">
        <v>0</v>
      </c>
      <c r="O28" s="27">
        <v>350</v>
      </c>
      <c r="P28" s="27"/>
      <c r="Q28" s="27">
        <v>131.2</v>
      </c>
    </row>
    <row r="29" spans="1:17" ht="63.75">
      <c r="A29" s="25"/>
      <c r="B29" s="26" t="s">
        <v>50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7">
        <f t="shared" si="1"/>
        <v>2147.3</v>
      </c>
      <c r="I29" s="27">
        <v>0</v>
      </c>
      <c r="J29" s="27">
        <v>2147.3</v>
      </c>
      <c r="K29" s="27"/>
      <c r="L29" s="27"/>
      <c r="M29" s="27">
        <f t="shared" si="0"/>
        <v>2147.3</v>
      </c>
      <c r="N29" s="27">
        <v>0</v>
      </c>
      <c r="O29" s="27">
        <v>2147.3</v>
      </c>
      <c r="P29" s="27"/>
      <c r="Q29" s="27"/>
    </row>
    <row r="30" spans="1:17" ht="63.75">
      <c r="A30" s="25"/>
      <c r="B30" s="26" t="s">
        <v>26</v>
      </c>
      <c r="C30" s="25" t="s">
        <v>0</v>
      </c>
      <c r="D30" s="25" t="s">
        <v>0</v>
      </c>
      <c r="E30" s="25" t="s">
        <v>0</v>
      </c>
      <c r="F30" s="25" t="s">
        <v>0</v>
      </c>
      <c r="G30" s="25" t="s">
        <v>0</v>
      </c>
      <c r="H30" s="27">
        <f t="shared" si="1"/>
        <v>0</v>
      </c>
      <c r="I30" s="27">
        <v>0</v>
      </c>
      <c r="J30" s="27"/>
      <c r="K30" s="27"/>
      <c r="L30" s="27"/>
      <c r="M30" s="27">
        <f t="shared" si="0"/>
        <v>0</v>
      </c>
      <c r="N30" s="27">
        <v>0</v>
      </c>
      <c r="O30" s="27"/>
      <c r="P30" s="27"/>
      <c r="Q30" s="27"/>
    </row>
    <row r="32" spans="1:11" s="28" customFormat="1" ht="11.25">
      <c r="A32" s="28" t="s">
        <v>51</v>
      </c>
      <c r="B32" s="28" t="s">
        <v>52</v>
      </c>
      <c r="J32" s="29"/>
      <c r="K32" s="29"/>
    </row>
    <row r="33" spans="1:11" s="28" customFormat="1" ht="11.25">
      <c r="A33" s="28" t="s">
        <v>53</v>
      </c>
      <c r="B33" s="28" t="s">
        <v>54</v>
      </c>
      <c r="J33" s="29"/>
      <c r="K33" s="29"/>
    </row>
    <row r="35" spans="2:11" s="30" customFormat="1" ht="18.75">
      <c r="B35" s="32" t="s">
        <v>55</v>
      </c>
      <c r="C35" s="32"/>
      <c r="D35" s="32"/>
      <c r="E35" s="33"/>
      <c r="F35" s="33"/>
      <c r="G35" s="32" t="s">
        <v>56</v>
      </c>
      <c r="H35" s="32"/>
      <c r="J35" s="31"/>
      <c r="K35" s="31"/>
    </row>
    <row r="36" spans="2:11" s="30" customFormat="1" ht="18.75">
      <c r="B36" s="32"/>
      <c r="C36" s="32"/>
      <c r="D36" s="32"/>
      <c r="E36" s="32"/>
      <c r="F36" s="32"/>
      <c r="G36" s="32"/>
      <c r="H36" s="32"/>
      <c r="J36" s="31"/>
      <c r="K36" s="31"/>
    </row>
    <row r="37" spans="2:11" s="30" customFormat="1" ht="18.75">
      <c r="B37" s="32" t="s">
        <v>3</v>
      </c>
      <c r="C37" s="32"/>
      <c r="D37" s="32"/>
      <c r="E37" s="33"/>
      <c r="F37" s="33"/>
      <c r="G37" s="32" t="s">
        <v>4</v>
      </c>
      <c r="H37" s="32"/>
      <c r="J37" s="31"/>
      <c r="K37" s="31"/>
    </row>
    <row r="38" spans="2:11" s="30" customFormat="1" ht="18.75">
      <c r="B38" s="32"/>
      <c r="C38" s="32"/>
      <c r="D38" s="32"/>
      <c r="E38" s="32"/>
      <c r="F38" s="32"/>
      <c r="G38" s="32"/>
      <c r="H38" s="32"/>
      <c r="J38" s="31"/>
      <c r="K38" s="31"/>
    </row>
    <row r="39" spans="2:11" s="30" customFormat="1" ht="18.75">
      <c r="B39" s="32" t="s">
        <v>57</v>
      </c>
      <c r="C39" s="32"/>
      <c r="D39" s="32"/>
      <c r="E39" s="33"/>
      <c r="F39" s="33"/>
      <c r="G39" s="32" t="s">
        <v>58</v>
      </c>
      <c r="H39" s="32"/>
      <c r="J39" s="31"/>
      <c r="K39" s="31"/>
    </row>
    <row r="40" spans="2:8" ht="15">
      <c r="B40" s="34"/>
      <c r="C40" s="34"/>
      <c r="D40" s="34"/>
      <c r="E40" s="34"/>
      <c r="F40" s="34"/>
      <c r="G40" s="34"/>
      <c r="H40" s="34"/>
    </row>
    <row r="41" spans="1:10" ht="16.5">
      <c r="A41"/>
      <c r="B41" s="17" t="s">
        <v>34</v>
      </c>
      <c r="C41" s="17"/>
      <c r="D41" s="17"/>
      <c r="E41" s="17"/>
      <c r="F41" s="17"/>
      <c r="G41" s="17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17" t="s">
        <v>35</v>
      </c>
      <c r="C43" s="17"/>
      <c r="D43" s="17"/>
      <c r="E43" s="17"/>
      <c r="F43" s="17"/>
      <c r="G43" s="17"/>
      <c r="H43"/>
      <c r="I43"/>
      <c r="J43"/>
    </row>
    <row r="44" spans="1:11" ht="16.5">
      <c r="A44"/>
      <c r="B44" s="17" t="s">
        <v>59</v>
      </c>
      <c r="C44" s="17"/>
      <c r="D44" s="17"/>
      <c r="E44" s="8"/>
      <c r="F44" s="8"/>
      <c r="G44" s="17" t="s">
        <v>36</v>
      </c>
      <c r="H44" s="19"/>
      <c r="J44" s="18"/>
      <c r="K44" s="18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12" activePane="bottomLeft" state="frozen"/>
      <selection pane="topLeft" activeCell="Q28" sqref="Q28"/>
      <selection pane="bottomLeft" activeCell="M17" sqref="M17"/>
    </sheetView>
  </sheetViews>
  <sheetFormatPr defaultColWidth="9.00390625" defaultRowHeight="12.75"/>
  <cols>
    <col min="1" max="1" width="10.00390625" style="18" customWidth="1"/>
    <col min="2" max="2" width="30.125" style="18" customWidth="1"/>
    <col min="3" max="3" width="11.25390625" style="18" hidden="1" customWidth="1"/>
    <col min="4" max="4" width="9.625" style="18" hidden="1" customWidth="1"/>
    <col min="5" max="5" width="11.25390625" style="18" hidden="1" customWidth="1"/>
    <col min="6" max="7" width="10.125" style="18" hidden="1" customWidth="1"/>
    <col min="8" max="9" width="13.375" style="18" bestFit="1" customWidth="1"/>
    <col min="10" max="10" width="13.375" style="19" bestFit="1" customWidth="1"/>
    <col min="11" max="11" width="10.125" style="19" bestFit="1" customWidth="1"/>
    <col min="12" max="12" width="10.125" style="18" bestFit="1" customWidth="1"/>
    <col min="13" max="13" width="11.25390625" style="18" bestFit="1" customWidth="1"/>
    <col min="14" max="14" width="13.375" style="18" bestFit="1" customWidth="1"/>
    <col min="15" max="16" width="11.25390625" style="18" bestFit="1" customWidth="1"/>
    <col min="17" max="17" width="10.125" style="18" customWidth="1"/>
    <col min="18" max="16384" width="9.125" style="18" customWidth="1"/>
  </cols>
  <sheetData>
    <row r="3" spans="1:17" ht="18.75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0"/>
    </row>
    <row r="4" spans="1:17" ht="18.75">
      <c r="A4" s="152" t="s">
        <v>39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20"/>
    </row>
    <row r="5" spans="1:17" ht="15.75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6"/>
    </row>
    <row r="6" spans="1:17" ht="15.75">
      <c r="A6" s="154" t="s">
        <v>66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37"/>
    </row>
    <row r="7" spans="1:17" ht="15.75">
      <c r="A7" s="37"/>
      <c r="B7" s="37"/>
      <c r="C7" s="37"/>
      <c r="D7" s="37"/>
      <c r="E7" s="37"/>
      <c r="F7" s="37"/>
      <c r="G7" s="37"/>
      <c r="H7" s="37"/>
      <c r="I7" s="37"/>
      <c r="J7" s="21"/>
      <c r="K7" s="21"/>
      <c r="L7" s="37"/>
      <c r="M7" s="37"/>
      <c r="N7" s="37"/>
      <c r="O7" s="37"/>
      <c r="P7" s="37"/>
      <c r="Q7" s="37"/>
    </row>
    <row r="8" spans="1:18" ht="30.75" customHeight="1">
      <c r="A8" s="135"/>
      <c r="B8" s="136" t="s">
        <v>6</v>
      </c>
      <c r="C8" s="136" t="s">
        <v>62</v>
      </c>
      <c r="D8" s="136"/>
      <c r="E8" s="136"/>
      <c r="F8" s="136"/>
      <c r="G8" s="136"/>
      <c r="H8" s="136" t="s">
        <v>63</v>
      </c>
      <c r="I8" s="136"/>
      <c r="J8" s="136"/>
      <c r="K8" s="136"/>
      <c r="L8" s="136"/>
      <c r="M8" s="136" t="s">
        <v>64</v>
      </c>
      <c r="N8" s="136"/>
      <c r="O8" s="136"/>
      <c r="P8" s="136"/>
      <c r="Q8" s="145"/>
      <c r="R8" s="137" t="s">
        <v>65</v>
      </c>
    </row>
    <row r="9" spans="1:18" ht="12.75" customHeight="1">
      <c r="A9" s="135"/>
      <c r="B9" s="136"/>
      <c r="C9" s="136" t="s">
        <v>1</v>
      </c>
      <c r="D9" s="136" t="s">
        <v>29</v>
      </c>
      <c r="E9" s="136"/>
      <c r="F9" s="136"/>
      <c r="G9" s="145"/>
      <c r="H9" s="136" t="s">
        <v>7</v>
      </c>
      <c r="I9" s="136" t="s">
        <v>29</v>
      </c>
      <c r="J9" s="136"/>
      <c r="K9" s="136"/>
      <c r="L9" s="145"/>
      <c r="M9" s="136" t="s">
        <v>7</v>
      </c>
      <c r="N9" s="136" t="s">
        <v>29</v>
      </c>
      <c r="O9" s="136"/>
      <c r="P9" s="136"/>
      <c r="Q9" s="145"/>
      <c r="R9" s="137"/>
    </row>
    <row r="10" spans="1:18" ht="50.25" customHeight="1">
      <c r="A10" s="135"/>
      <c r="B10" s="136"/>
      <c r="C10" s="136"/>
      <c r="D10" s="40" t="s">
        <v>30</v>
      </c>
      <c r="E10" s="40" t="s">
        <v>31</v>
      </c>
      <c r="F10" s="40" t="s">
        <v>32</v>
      </c>
      <c r="G10" s="40" t="s">
        <v>33</v>
      </c>
      <c r="H10" s="136"/>
      <c r="I10" s="40" t="s">
        <v>30</v>
      </c>
      <c r="J10" s="40" t="s">
        <v>31</v>
      </c>
      <c r="K10" s="40" t="s">
        <v>32</v>
      </c>
      <c r="L10" s="40" t="s">
        <v>33</v>
      </c>
      <c r="M10" s="136"/>
      <c r="N10" s="40" t="s">
        <v>30</v>
      </c>
      <c r="O10" s="40" t="s">
        <v>31</v>
      </c>
      <c r="P10" s="40" t="s">
        <v>32</v>
      </c>
      <c r="Q10" s="41" t="s">
        <v>33</v>
      </c>
      <c r="R10" s="137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42">
        <v>17</v>
      </c>
      <c r="R11" s="3">
        <v>18</v>
      </c>
    </row>
    <row r="12" spans="1:15" ht="15.75">
      <c r="A12" s="148" t="s">
        <v>25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7" s="14" customFormat="1" ht="38.25">
      <c r="A13" s="22"/>
      <c r="B13" s="23" t="s">
        <v>23</v>
      </c>
      <c r="C13" s="24">
        <f>SUM(E13:G13)</f>
        <v>316581.4</v>
      </c>
      <c r="D13" s="24"/>
      <c r="E13" s="24">
        <v>275218.6</v>
      </c>
      <c r="F13" s="24">
        <v>32199.4</v>
      </c>
      <c r="G13" s="24">
        <v>9163.4</v>
      </c>
      <c r="H13" s="24">
        <f>SUM(J13:L13)</f>
        <v>207894</v>
      </c>
      <c r="I13" s="24">
        <f>I14+I19+I25</f>
        <v>0</v>
      </c>
      <c r="J13" s="24">
        <f>J14+J19+J25</f>
        <v>201001.9</v>
      </c>
      <c r="K13" s="24">
        <f>K14+K19+K25</f>
        <v>1515</v>
      </c>
      <c r="L13" s="24">
        <f>L14+L19+L25</f>
        <v>5377.1</v>
      </c>
      <c r="M13" s="24">
        <f aca="true" t="shared" si="0" ref="M13:M30">SUM(N13:Q13)</f>
        <v>191309.03</v>
      </c>
      <c r="N13" s="24">
        <f>N14+N19+N25</f>
        <v>0</v>
      </c>
      <c r="O13" s="24">
        <f>O14+O19+O25</f>
        <v>185238.32</v>
      </c>
      <c r="P13" s="24">
        <f>P14+P19+P25</f>
        <v>693.61</v>
      </c>
      <c r="Q13" s="24">
        <f>Q14+Q19+Q25</f>
        <v>5377.1</v>
      </c>
    </row>
    <row r="14" spans="1:17" s="14" customFormat="1" ht="63">
      <c r="A14" s="35"/>
      <c r="B14" s="15" t="s">
        <v>20</v>
      </c>
      <c r="C14" s="24"/>
      <c r="D14" s="24"/>
      <c r="E14" s="24"/>
      <c r="F14" s="24"/>
      <c r="G14" s="24"/>
      <c r="H14" s="24">
        <f>SUM(J14:L14)</f>
        <v>185192.89999999997</v>
      </c>
      <c r="I14" s="24">
        <f>SUM(I15:I18)</f>
        <v>0</v>
      </c>
      <c r="J14" s="24">
        <f>SUM(J15:J18)</f>
        <v>184086.59999999998</v>
      </c>
      <c r="K14" s="24">
        <f>SUM(K15:K18)</f>
        <v>1106.3</v>
      </c>
      <c r="L14" s="24"/>
      <c r="M14" s="24">
        <f t="shared" si="0"/>
        <v>168758.78</v>
      </c>
      <c r="N14" s="24">
        <f>SUM(N15:N18)</f>
        <v>0</v>
      </c>
      <c r="O14" s="24">
        <f>SUM(O15:O18)</f>
        <v>168463.11</v>
      </c>
      <c r="P14" s="24">
        <f>SUM(P15:P18)</f>
        <v>295.67</v>
      </c>
      <c r="Q14" s="24">
        <f>SUM(Q15:Q18)</f>
        <v>0</v>
      </c>
    </row>
    <row r="15" spans="1:17" ht="25.5">
      <c r="A15" s="25"/>
      <c r="B15" s="26" t="s">
        <v>18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7">
        <f aca="true" t="shared" si="1" ref="H15:H30">SUM(I15:L15)</f>
        <v>83383.7</v>
      </c>
      <c r="I15" s="27">
        <v>0</v>
      </c>
      <c r="J15" s="27">
        <f>40557.7+634.6+41210.4</f>
        <v>82402.7</v>
      </c>
      <c r="K15" s="27">
        <v>981</v>
      </c>
      <c r="L15" s="27"/>
      <c r="M15" s="27">
        <f t="shared" si="0"/>
        <v>70945.57</v>
      </c>
      <c r="N15" s="27"/>
      <c r="O15" s="27">
        <v>70775.1</v>
      </c>
      <c r="P15" s="27">
        <v>170.47</v>
      </c>
      <c r="Q15" s="27"/>
    </row>
    <row r="16" spans="1:17" ht="25.5">
      <c r="A16" s="25"/>
      <c r="B16" s="26" t="s">
        <v>40</v>
      </c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7">
        <f t="shared" si="1"/>
        <v>60</v>
      </c>
      <c r="I16" s="27">
        <v>0</v>
      </c>
      <c r="J16" s="27"/>
      <c r="K16" s="27">
        <v>60</v>
      </c>
      <c r="L16" s="27"/>
      <c r="M16" s="27">
        <f>P16</f>
        <v>60</v>
      </c>
      <c r="N16" s="27"/>
      <c r="O16" s="27"/>
      <c r="P16" s="27">
        <v>60</v>
      </c>
      <c r="Q16" s="27"/>
    </row>
    <row r="17" spans="1:17" ht="51">
      <c r="A17" s="25"/>
      <c r="B17" s="26" t="s">
        <v>41</v>
      </c>
      <c r="C17" s="25" t="s">
        <v>0</v>
      </c>
      <c r="D17" s="25" t="s">
        <v>0</v>
      </c>
      <c r="E17" s="25" t="s">
        <v>0</v>
      </c>
      <c r="F17" s="25" t="s">
        <v>0</v>
      </c>
      <c r="G17" s="25" t="s">
        <v>0</v>
      </c>
      <c r="H17" s="27">
        <f t="shared" si="1"/>
        <v>65.3</v>
      </c>
      <c r="I17" s="27">
        <v>0</v>
      </c>
      <c r="J17" s="27"/>
      <c r="K17" s="27">
        <v>65.3</v>
      </c>
      <c r="L17" s="27"/>
      <c r="M17" s="27">
        <f t="shared" si="0"/>
        <v>65.2</v>
      </c>
      <c r="N17" s="27"/>
      <c r="O17" s="27"/>
      <c r="P17" s="27">
        <v>65.2</v>
      </c>
      <c r="Q17" s="27"/>
    </row>
    <row r="18" spans="1:17" ht="25.5">
      <c r="A18" s="25"/>
      <c r="B18" s="26" t="s">
        <v>19</v>
      </c>
      <c r="C18" s="25" t="s">
        <v>0</v>
      </c>
      <c r="D18" s="25" t="s">
        <v>0</v>
      </c>
      <c r="E18" s="25" t="s">
        <v>0</v>
      </c>
      <c r="F18" s="25" t="s">
        <v>0</v>
      </c>
      <c r="G18" s="25" t="s">
        <v>0</v>
      </c>
      <c r="H18" s="27">
        <f t="shared" si="1"/>
        <v>101683.9</v>
      </c>
      <c r="I18" s="27">
        <v>0</v>
      </c>
      <c r="J18" s="27">
        <f>472.1+20600+80611.8</f>
        <v>101683.9</v>
      </c>
      <c r="K18" s="27"/>
      <c r="L18" s="27"/>
      <c r="M18" s="27">
        <f t="shared" si="0"/>
        <v>97688.01</v>
      </c>
      <c r="N18" s="27"/>
      <c r="O18" s="27">
        <v>97688.01</v>
      </c>
      <c r="P18" s="27"/>
      <c r="Q18" s="27"/>
    </row>
    <row r="19" spans="1:17" s="14" customFormat="1" ht="94.5">
      <c r="A19" s="35"/>
      <c r="B19" s="16" t="s">
        <v>21</v>
      </c>
      <c r="C19" s="35" t="s">
        <v>0</v>
      </c>
      <c r="D19" s="35" t="s">
        <v>0</v>
      </c>
      <c r="E19" s="35" t="s">
        <v>0</v>
      </c>
      <c r="F19" s="35" t="s">
        <v>0</v>
      </c>
      <c r="G19" s="35" t="s">
        <v>0</v>
      </c>
      <c r="H19" s="24">
        <f t="shared" si="1"/>
        <v>3144.0999999999995</v>
      </c>
      <c r="I19" s="24">
        <f>SUM(I20:I24)</f>
        <v>0</v>
      </c>
      <c r="J19" s="24">
        <f>SUM(J20:J24)</f>
        <v>3144.0999999999995</v>
      </c>
      <c r="K19" s="24">
        <f>SUM(K20:K24)</f>
        <v>0</v>
      </c>
      <c r="L19" s="24">
        <f>SUM(L20:L24)</f>
        <v>0</v>
      </c>
      <c r="M19" s="24">
        <f t="shared" si="0"/>
        <v>3004.0999999999995</v>
      </c>
      <c r="N19" s="24">
        <f>SUM(N20:N24)</f>
        <v>0</v>
      </c>
      <c r="O19" s="24">
        <f>SUM(O20:O24)</f>
        <v>3004.0999999999995</v>
      </c>
      <c r="P19" s="24">
        <f>SUM(P20:P24)</f>
        <v>0</v>
      </c>
      <c r="Q19" s="24">
        <f>SUM(Q20:Q24)</f>
        <v>0</v>
      </c>
    </row>
    <row r="20" spans="1:17" ht="63.75">
      <c r="A20" s="25"/>
      <c r="B20" s="26" t="s">
        <v>42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7">
        <f t="shared" si="1"/>
        <v>3101.7</v>
      </c>
      <c r="I20" s="27">
        <v>0</v>
      </c>
      <c r="J20" s="27">
        <v>3101.7</v>
      </c>
      <c r="K20" s="27"/>
      <c r="L20" s="27"/>
      <c r="M20" s="27">
        <f t="shared" si="0"/>
        <v>2961.7</v>
      </c>
      <c r="N20" s="27"/>
      <c r="O20" s="27">
        <v>2961.7</v>
      </c>
      <c r="P20" s="27"/>
      <c r="Q20" s="27"/>
    </row>
    <row r="21" spans="1:17" ht="38.25">
      <c r="A21" s="25"/>
      <c r="B21" s="26" t="s">
        <v>43</v>
      </c>
      <c r="C21" s="25" t="s">
        <v>0</v>
      </c>
      <c r="D21" s="25" t="s">
        <v>0</v>
      </c>
      <c r="E21" s="25" t="s">
        <v>0</v>
      </c>
      <c r="F21" s="25" t="s">
        <v>0</v>
      </c>
      <c r="G21" s="25" t="s">
        <v>0</v>
      </c>
      <c r="H21" s="27">
        <f t="shared" si="1"/>
        <v>0</v>
      </c>
      <c r="I21" s="27">
        <v>0</v>
      </c>
      <c r="J21" s="27"/>
      <c r="K21" s="27"/>
      <c r="L21" s="27"/>
      <c r="M21" s="27">
        <f t="shared" si="0"/>
        <v>0</v>
      </c>
      <c r="N21" s="27"/>
      <c r="O21" s="27"/>
      <c r="P21" s="27"/>
      <c r="Q21" s="27"/>
    </row>
    <row r="22" spans="1:17" ht="51">
      <c r="A22" s="25"/>
      <c r="B22" s="26" t="s">
        <v>44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7">
        <f t="shared" si="1"/>
        <v>0</v>
      </c>
      <c r="I22" s="27">
        <v>0</v>
      </c>
      <c r="J22" s="27"/>
      <c r="K22" s="27"/>
      <c r="L22" s="27"/>
      <c r="M22" s="27">
        <f t="shared" si="0"/>
        <v>0</v>
      </c>
      <c r="N22" s="27"/>
      <c r="O22" s="27"/>
      <c r="P22" s="27"/>
      <c r="Q22" s="27"/>
    </row>
    <row r="23" spans="1:17" ht="38.25">
      <c r="A23" s="25"/>
      <c r="B23" s="26" t="s">
        <v>45</v>
      </c>
      <c r="C23" s="25" t="s">
        <v>0</v>
      </c>
      <c r="D23" s="25" t="s">
        <v>0</v>
      </c>
      <c r="E23" s="25" t="s">
        <v>0</v>
      </c>
      <c r="F23" s="25" t="s">
        <v>0</v>
      </c>
      <c r="G23" s="25" t="s">
        <v>0</v>
      </c>
      <c r="H23" s="27">
        <f t="shared" si="1"/>
        <v>21.2</v>
      </c>
      <c r="I23" s="27">
        <v>0</v>
      </c>
      <c r="J23" s="27">
        <v>21.2</v>
      </c>
      <c r="K23" s="27"/>
      <c r="L23" s="27"/>
      <c r="M23" s="27">
        <f t="shared" si="0"/>
        <v>21.2</v>
      </c>
      <c r="N23" s="27"/>
      <c r="O23" s="27">
        <v>21.2</v>
      </c>
      <c r="P23" s="27"/>
      <c r="Q23" s="27"/>
    </row>
    <row r="24" spans="1:17" ht="25.5">
      <c r="A24" s="25"/>
      <c r="B24" s="26" t="s">
        <v>46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7">
        <f t="shared" si="1"/>
        <v>21.2</v>
      </c>
      <c r="I24" s="27">
        <v>0</v>
      </c>
      <c r="J24" s="27">
        <v>21.2</v>
      </c>
      <c r="K24" s="27"/>
      <c r="L24" s="27"/>
      <c r="M24" s="27">
        <f t="shared" si="0"/>
        <v>21.2</v>
      </c>
      <c r="N24" s="27"/>
      <c r="O24" s="27">
        <v>21.2</v>
      </c>
      <c r="P24" s="27"/>
      <c r="Q24" s="27"/>
    </row>
    <row r="25" spans="1:17" s="14" customFormat="1" ht="126">
      <c r="A25" s="35"/>
      <c r="B25" s="16" t="s">
        <v>24</v>
      </c>
      <c r="C25" s="35" t="s">
        <v>0</v>
      </c>
      <c r="D25" s="35" t="s">
        <v>0</v>
      </c>
      <c r="E25" s="35" t="s">
        <v>0</v>
      </c>
      <c r="F25" s="35" t="s">
        <v>0</v>
      </c>
      <c r="G25" s="35" t="s">
        <v>0</v>
      </c>
      <c r="H25" s="24">
        <f t="shared" si="1"/>
        <v>19557</v>
      </c>
      <c r="I25" s="24">
        <f>SUM(I26:I30)</f>
        <v>0</v>
      </c>
      <c r="J25" s="24">
        <f>SUM(J26:J30)</f>
        <v>13771.2</v>
      </c>
      <c r="K25" s="24">
        <f>SUM(K26:K30)</f>
        <v>408.7</v>
      </c>
      <c r="L25" s="24">
        <f>SUM(L26:L30)</f>
        <v>5377.1</v>
      </c>
      <c r="M25" s="24">
        <f t="shared" si="0"/>
        <v>19546.15</v>
      </c>
      <c r="N25" s="24">
        <f>SUM(N26:N30)</f>
        <v>0</v>
      </c>
      <c r="O25" s="24">
        <f>SUM(O26:O30)</f>
        <v>13771.11</v>
      </c>
      <c r="P25" s="24">
        <f>SUM(P26:P30)</f>
        <v>397.94</v>
      </c>
      <c r="Q25" s="24">
        <f>SUM(Q26:Q30)</f>
        <v>5377.1</v>
      </c>
    </row>
    <row r="26" spans="1:17" ht="76.5">
      <c r="A26" s="25"/>
      <c r="B26" s="26" t="s">
        <v>47</v>
      </c>
      <c r="C26" s="25" t="s">
        <v>0</v>
      </c>
      <c r="D26" s="25" t="s">
        <v>0</v>
      </c>
      <c r="E26" s="25" t="s">
        <v>0</v>
      </c>
      <c r="F26" s="25" t="s">
        <v>0</v>
      </c>
      <c r="G26" s="25" t="s">
        <v>0</v>
      </c>
      <c r="H26" s="27">
        <f t="shared" si="1"/>
        <v>12801.3</v>
      </c>
      <c r="I26" s="27">
        <v>0</v>
      </c>
      <c r="J26" s="60">
        <f>8935.6+85.8</f>
        <v>9021.4</v>
      </c>
      <c r="K26" s="27"/>
      <c r="L26" s="27">
        <v>3779.9</v>
      </c>
      <c r="M26" s="27">
        <f t="shared" si="0"/>
        <v>12801.3</v>
      </c>
      <c r="N26" s="27">
        <v>0</v>
      </c>
      <c r="O26" s="60">
        <v>9021.4</v>
      </c>
      <c r="P26" s="27"/>
      <c r="Q26" s="27">
        <v>3779.9</v>
      </c>
    </row>
    <row r="27" spans="1:17" ht="76.5">
      <c r="A27" s="25"/>
      <c r="B27" s="26" t="s">
        <v>48</v>
      </c>
      <c r="C27" s="25" t="s">
        <v>0</v>
      </c>
      <c r="D27" s="25" t="s">
        <v>0</v>
      </c>
      <c r="E27" s="25" t="s">
        <v>0</v>
      </c>
      <c r="F27" s="25" t="s">
        <v>0</v>
      </c>
      <c r="G27" s="25" t="s">
        <v>0</v>
      </c>
      <c r="H27" s="27">
        <f t="shared" si="1"/>
        <v>1236.1</v>
      </c>
      <c r="I27" s="27">
        <v>0</v>
      </c>
      <c r="J27" s="27"/>
      <c r="K27" s="27"/>
      <c r="L27" s="27">
        <v>1236.1</v>
      </c>
      <c r="M27" s="27">
        <f t="shared" si="0"/>
        <v>1236.1</v>
      </c>
      <c r="N27" s="27">
        <v>0</v>
      </c>
      <c r="O27" s="27"/>
      <c r="P27" s="27"/>
      <c r="Q27" s="27">
        <v>1236.1</v>
      </c>
    </row>
    <row r="28" spans="1:17" ht="114.75">
      <c r="A28" s="25"/>
      <c r="B28" s="26" t="s">
        <v>49</v>
      </c>
      <c r="C28" s="25" t="s">
        <v>0</v>
      </c>
      <c r="D28" s="25" t="s">
        <v>0</v>
      </c>
      <c r="E28" s="25" t="s">
        <v>0</v>
      </c>
      <c r="F28" s="25" t="s">
        <v>0</v>
      </c>
      <c r="G28" s="25" t="s">
        <v>0</v>
      </c>
      <c r="H28" s="27">
        <f t="shared" si="1"/>
        <v>361.1</v>
      </c>
      <c r="I28" s="27">
        <v>0</v>
      </c>
      <c r="J28" s="27"/>
      <c r="K28" s="27"/>
      <c r="L28" s="27">
        <v>361.1</v>
      </c>
      <c r="M28" s="27">
        <f t="shared" si="0"/>
        <v>361.1</v>
      </c>
      <c r="N28" s="27">
        <v>0</v>
      </c>
      <c r="O28" s="27"/>
      <c r="P28" s="27"/>
      <c r="Q28" s="27">
        <v>361.1</v>
      </c>
    </row>
    <row r="29" spans="1:17" ht="63.75">
      <c r="A29" s="25"/>
      <c r="B29" s="26" t="s">
        <v>50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7">
        <f t="shared" si="1"/>
        <v>4749.8</v>
      </c>
      <c r="I29" s="27">
        <v>0</v>
      </c>
      <c r="J29" s="27">
        <v>4749.8</v>
      </c>
      <c r="K29" s="27"/>
      <c r="L29" s="27"/>
      <c r="M29" s="27">
        <f t="shared" si="0"/>
        <v>4749.71</v>
      </c>
      <c r="N29" s="27">
        <v>0</v>
      </c>
      <c r="O29" s="27">
        <v>4749.71</v>
      </c>
      <c r="P29" s="27"/>
      <c r="Q29" s="27"/>
    </row>
    <row r="30" spans="1:17" ht="63.75">
      <c r="A30" s="25"/>
      <c r="B30" s="26" t="s">
        <v>26</v>
      </c>
      <c r="C30" s="25" t="s">
        <v>0</v>
      </c>
      <c r="D30" s="25" t="s">
        <v>0</v>
      </c>
      <c r="E30" s="25" t="s">
        <v>0</v>
      </c>
      <c r="F30" s="25" t="s">
        <v>0</v>
      </c>
      <c r="G30" s="25" t="s">
        <v>0</v>
      </c>
      <c r="H30" s="27">
        <f t="shared" si="1"/>
        <v>408.7</v>
      </c>
      <c r="I30" s="27">
        <v>0</v>
      </c>
      <c r="J30" s="27"/>
      <c r="K30" s="27">
        <v>408.7</v>
      </c>
      <c r="L30" s="27"/>
      <c r="M30" s="27">
        <f t="shared" si="0"/>
        <v>397.94</v>
      </c>
      <c r="N30" s="27">
        <v>0</v>
      </c>
      <c r="O30" s="27"/>
      <c r="P30" s="27">
        <v>397.94</v>
      </c>
      <c r="Q30" s="27"/>
    </row>
    <row r="32" spans="1:11" s="28" customFormat="1" ht="11.25">
      <c r="A32" s="28" t="s">
        <v>51</v>
      </c>
      <c r="B32" s="28" t="s">
        <v>52</v>
      </c>
      <c r="J32" s="29"/>
      <c r="K32" s="29"/>
    </row>
    <row r="33" spans="1:11" s="28" customFormat="1" ht="11.25">
      <c r="A33" s="28" t="s">
        <v>53</v>
      </c>
      <c r="B33" s="28" t="s">
        <v>54</v>
      </c>
      <c r="J33" s="29"/>
      <c r="K33" s="29"/>
    </row>
    <row r="35" spans="2:11" s="30" customFormat="1" ht="18.75">
      <c r="B35" s="32" t="s">
        <v>55</v>
      </c>
      <c r="C35" s="32"/>
      <c r="D35" s="32"/>
      <c r="E35" s="33"/>
      <c r="F35" s="33"/>
      <c r="G35" s="32" t="s">
        <v>56</v>
      </c>
      <c r="H35" s="32"/>
      <c r="J35" s="31"/>
      <c r="K35" s="31"/>
    </row>
    <row r="36" spans="2:11" s="30" customFormat="1" ht="18.75">
      <c r="B36" s="32"/>
      <c r="C36" s="32"/>
      <c r="D36" s="32"/>
      <c r="E36" s="32"/>
      <c r="F36" s="32"/>
      <c r="G36" s="32"/>
      <c r="H36" s="32"/>
      <c r="J36" s="31"/>
      <c r="K36" s="31"/>
    </row>
    <row r="37" spans="2:11" s="30" customFormat="1" ht="18.75">
      <c r="B37" s="32" t="s">
        <v>3</v>
      </c>
      <c r="C37" s="32"/>
      <c r="D37" s="32"/>
      <c r="E37" s="33"/>
      <c r="F37" s="33"/>
      <c r="G37" s="32" t="s">
        <v>4</v>
      </c>
      <c r="H37" s="32"/>
      <c r="J37" s="31"/>
      <c r="K37" s="31"/>
    </row>
    <row r="38" spans="2:11" s="30" customFormat="1" ht="18.75">
      <c r="B38" s="32"/>
      <c r="C38" s="32"/>
      <c r="D38" s="32"/>
      <c r="E38" s="32"/>
      <c r="F38" s="32"/>
      <c r="G38" s="32"/>
      <c r="H38" s="32"/>
      <c r="J38" s="31"/>
      <c r="K38" s="31"/>
    </row>
    <row r="39" spans="2:11" s="30" customFormat="1" ht="18.75">
      <c r="B39" s="32" t="s">
        <v>57</v>
      </c>
      <c r="C39" s="32"/>
      <c r="D39" s="32"/>
      <c r="E39" s="33"/>
      <c r="F39" s="33"/>
      <c r="G39" s="32" t="s">
        <v>58</v>
      </c>
      <c r="H39" s="32"/>
      <c r="J39" s="31"/>
      <c r="K39" s="31"/>
    </row>
    <row r="40" spans="2:8" ht="15">
      <c r="B40" s="34"/>
      <c r="C40" s="34"/>
      <c r="D40" s="34"/>
      <c r="E40" s="34"/>
      <c r="F40" s="34"/>
      <c r="G40" s="34"/>
      <c r="H40" s="34"/>
    </row>
    <row r="41" spans="1:10" ht="16.5">
      <c r="A41"/>
      <c r="B41" s="17" t="s">
        <v>34</v>
      </c>
      <c r="C41" s="17"/>
      <c r="D41" s="17"/>
      <c r="E41" s="17"/>
      <c r="F41" s="17"/>
      <c r="G41" s="17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17" t="s">
        <v>35</v>
      </c>
      <c r="C43" s="17"/>
      <c r="D43" s="17"/>
      <c r="E43" s="17"/>
      <c r="F43" s="17"/>
      <c r="G43" s="17"/>
      <c r="H43"/>
      <c r="I43"/>
      <c r="J43"/>
    </row>
    <row r="44" spans="1:11" ht="16.5">
      <c r="A44"/>
      <c r="B44" s="17" t="s">
        <v>59</v>
      </c>
      <c r="C44" s="17"/>
      <c r="D44" s="17"/>
      <c r="E44" s="8"/>
      <c r="F44" s="8"/>
      <c r="G44" s="17" t="s">
        <v>36</v>
      </c>
      <c r="H44" s="19"/>
      <c r="J44" s="18"/>
      <c r="K44" s="18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4"/>
  <sheetViews>
    <sheetView zoomScalePageLayoutView="0" workbookViewId="0" topLeftCell="A1">
      <pane ySplit="11" topLeftCell="A12" activePane="bottomLeft" state="frozen"/>
      <selection pane="topLeft" activeCell="Q28" sqref="Q28"/>
      <selection pane="bottomLeft" activeCell="Q28" sqref="Q28"/>
    </sheetView>
  </sheetViews>
  <sheetFormatPr defaultColWidth="9.00390625" defaultRowHeight="12.75"/>
  <cols>
    <col min="1" max="1" width="10.00390625" style="18" customWidth="1"/>
    <col min="2" max="2" width="30.125" style="18" customWidth="1"/>
    <col min="3" max="3" width="11.25390625" style="18" hidden="1" customWidth="1"/>
    <col min="4" max="4" width="9.625" style="18" hidden="1" customWidth="1"/>
    <col min="5" max="5" width="11.25390625" style="18" hidden="1" customWidth="1"/>
    <col min="6" max="7" width="10.125" style="18" hidden="1" customWidth="1"/>
    <col min="8" max="9" width="13.375" style="18" bestFit="1" customWidth="1"/>
    <col min="10" max="10" width="13.375" style="19" bestFit="1" customWidth="1"/>
    <col min="11" max="11" width="10.125" style="19" bestFit="1" customWidth="1"/>
    <col min="12" max="12" width="10.125" style="18" bestFit="1" customWidth="1"/>
    <col min="13" max="13" width="11.25390625" style="18" bestFit="1" customWidth="1"/>
    <col min="14" max="14" width="13.375" style="18" bestFit="1" customWidth="1"/>
    <col min="15" max="16" width="11.25390625" style="18" bestFit="1" customWidth="1"/>
    <col min="17" max="17" width="10.125" style="18" customWidth="1"/>
    <col min="18" max="16384" width="9.125" style="18" customWidth="1"/>
  </cols>
  <sheetData>
    <row r="3" spans="1:17" ht="18.75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0"/>
    </row>
    <row r="4" spans="1:17" ht="18.75">
      <c r="A4" s="152" t="s">
        <v>39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20"/>
    </row>
    <row r="5" spans="1:17" ht="15.75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6"/>
    </row>
    <row r="6" spans="1:17" ht="15.75">
      <c r="A6" s="154" t="s">
        <v>69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37"/>
    </row>
    <row r="7" spans="1:17" ht="15.75">
      <c r="A7" s="37"/>
      <c r="B7" s="37"/>
      <c r="C7" s="37"/>
      <c r="D7" s="37"/>
      <c r="E7" s="37"/>
      <c r="F7" s="37"/>
      <c r="G7" s="37"/>
      <c r="H7" s="37"/>
      <c r="I7" s="37"/>
      <c r="J7" s="21"/>
      <c r="K7" s="21"/>
      <c r="L7" s="37"/>
      <c r="M7" s="37"/>
      <c r="N7" s="37"/>
      <c r="O7" s="37"/>
      <c r="P7" s="37"/>
      <c r="Q7" s="37"/>
    </row>
    <row r="8" spans="1:18" ht="30.75" customHeight="1">
      <c r="A8" s="135"/>
      <c r="B8" s="136" t="s">
        <v>6</v>
      </c>
      <c r="C8" s="136" t="s">
        <v>62</v>
      </c>
      <c r="D8" s="136"/>
      <c r="E8" s="136"/>
      <c r="F8" s="136"/>
      <c r="G8" s="136"/>
      <c r="H8" s="136" t="s">
        <v>63</v>
      </c>
      <c r="I8" s="136"/>
      <c r="J8" s="136"/>
      <c r="K8" s="136"/>
      <c r="L8" s="136"/>
      <c r="M8" s="136" t="s">
        <v>64</v>
      </c>
      <c r="N8" s="136"/>
      <c r="O8" s="136"/>
      <c r="P8" s="136"/>
      <c r="Q8" s="145"/>
      <c r="R8" s="137" t="s">
        <v>65</v>
      </c>
    </row>
    <row r="9" spans="1:18" ht="12.75" customHeight="1">
      <c r="A9" s="135"/>
      <c r="B9" s="136"/>
      <c r="C9" s="136" t="s">
        <v>1</v>
      </c>
      <c r="D9" s="136" t="s">
        <v>29</v>
      </c>
      <c r="E9" s="136"/>
      <c r="F9" s="136"/>
      <c r="G9" s="145"/>
      <c r="H9" s="136" t="s">
        <v>7</v>
      </c>
      <c r="I9" s="136" t="s">
        <v>29</v>
      </c>
      <c r="J9" s="136"/>
      <c r="K9" s="136"/>
      <c r="L9" s="145"/>
      <c r="M9" s="136" t="s">
        <v>7</v>
      </c>
      <c r="N9" s="136" t="s">
        <v>29</v>
      </c>
      <c r="O9" s="136"/>
      <c r="P9" s="136"/>
      <c r="Q9" s="145"/>
      <c r="R9" s="137"/>
    </row>
    <row r="10" spans="1:18" ht="50.25" customHeight="1">
      <c r="A10" s="135"/>
      <c r="B10" s="136"/>
      <c r="C10" s="136"/>
      <c r="D10" s="40" t="s">
        <v>30</v>
      </c>
      <c r="E10" s="40" t="s">
        <v>31</v>
      </c>
      <c r="F10" s="40" t="s">
        <v>32</v>
      </c>
      <c r="G10" s="40" t="s">
        <v>33</v>
      </c>
      <c r="H10" s="136"/>
      <c r="I10" s="40" t="s">
        <v>30</v>
      </c>
      <c r="J10" s="40" t="s">
        <v>31</v>
      </c>
      <c r="K10" s="40" t="s">
        <v>32</v>
      </c>
      <c r="L10" s="40" t="s">
        <v>33</v>
      </c>
      <c r="M10" s="136"/>
      <c r="N10" s="40" t="s">
        <v>30</v>
      </c>
      <c r="O10" s="40" t="s">
        <v>31</v>
      </c>
      <c r="P10" s="40" t="s">
        <v>32</v>
      </c>
      <c r="Q10" s="41" t="s">
        <v>33</v>
      </c>
      <c r="R10" s="137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42">
        <v>17</v>
      </c>
      <c r="R11" s="3">
        <v>18</v>
      </c>
    </row>
    <row r="12" spans="1:15" ht="15.75">
      <c r="A12" s="148" t="s">
        <v>25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7" s="14" customFormat="1" ht="38.25">
      <c r="A13" s="22"/>
      <c r="B13" s="23" t="s">
        <v>23</v>
      </c>
      <c r="C13" s="24">
        <f>SUM(E13:G13)</f>
        <v>45607.5</v>
      </c>
      <c r="D13" s="24"/>
      <c r="E13" s="24">
        <v>44909.5</v>
      </c>
      <c r="F13" s="24">
        <v>698</v>
      </c>
      <c r="G13" s="24"/>
      <c r="H13" s="24">
        <f>SUM(J13:L13)</f>
        <v>26718.799999999996</v>
      </c>
      <c r="I13" s="24">
        <f>I14+I19+I25</f>
        <v>0</v>
      </c>
      <c r="J13" s="24">
        <f>J14+J19+J25</f>
        <v>26718.799999999996</v>
      </c>
      <c r="K13" s="24">
        <f>K14+K19+K25</f>
        <v>0</v>
      </c>
      <c r="L13" s="24">
        <f>L14+L19+L25</f>
        <v>0</v>
      </c>
      <c r="M13" s="24">
        <f aca="true" t="shared" si="0" ref="M13:M30">SUM(N13:Q13)</f>
        <v>26382.299999999996</v>
      </c>
      <c r="N13" s="24">
        <f>N14+N19+N25</f>
        <v>0</v>
      </c>
      <c r="O13" s="24">
        <f>O14+O19+O25</f>
        <v>26382.299999999996</v>
      </c>
      <c r="P13" s="24">
        <f>P14+P19+P25</f>
        <v>0</v>
      </c>
      <c r="Q13" s="24">
        <f>Q14+Q19+Q25</f>
        <v>0</v>
      </c>
    </row>
    <row r="14" spans="1:17" s="14" customFormat="1" ht="63">
      <c r="A14" s="35"/>
      <c r="B14" s="15" t="s">
        <v>20</v>
      </c>
      <c r="C14" s="39" t="s">
        <v>0</v>
      </c>
      <c r="D14" s="39" t="s">
        <v>0</v>
      </c>
      <c r="E14" s="39" t="s">
        <v>0</v>
      </c>
      <c r="F14" s="39" t="s">
        <v>0</v>
      </c>
      <c r="G14" s="39" t="s">
        <v>0</v>
      </c>
      <c r="H14" s="24">
        <f>SUM(J14:L14)</f>
        <v>19715.8</v>
      </c>
      <c r="I14" s="24">
        <f>SUM(I15:I18)</f>
        <v>0</v>
      </c>
      <c r="J14" s="24">
        <f>SUM(J15:J18)</f>
        <v>19715.8</v>
      </c>
      <c r="K14" s="24">
        <f>SUM(K15:K18)</f>
        <v>0</v>
      </c>
      <c r="L14" s="24">
        <f>SUM(L15:L18)</f>
        <v>0</v>
      </c>
      <c r="M14" s="24">
        <f t="shared" si="0"/>
        <v>19519.3</v>
      </c>
      <c r="N14" s="24">
        <f>SUM(N15:N18)</f>
        <v>0</v>
      </c>
      <c r="O14" s="24">
        <f>SUM(O15:O18)</f>
        <v>19519.3</v>
      </c>
      <c r="P14" s="24">
        <f>SUM(P15:P18)</f>
        <v>0</v>
      </c>
      <c r="Q14" s="24">
        <f>SUM(Q15:Q18)</f>
        <v>0</v>
      </c>
    </row>
    <row r="15" spans="1:17" ht="25.5">
      <c r="A15" s="25"/>
      <c r="B15" s="26" t="s">
        <v>18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7">
        <f aca="true" t="shared" si="1" ref="H15:H30">SUM(I15:L15)</f>
        <v>1164.8</v>
      </c>
      <c r="I15" s="27">
        <v>0</v>
      </c>
      <c r="J15" s="27">
        <v>1164.8</v>
      </c>
      <c r="K15" s="27"/>
      <c r="L15" s="27"/>
      <c r="M15" s="27">
        <f t="shared" si="0"/>
        <v>1160.3</v>
      </c>
      <c r="N15" s="27"/>
      <c r="O15" s="27">
        <v>1160.3</v>
      </c>
      <c r="P15" s="27"/>
      <c r="Q15" s="27"/>
    </row>
    <row r="16" spans="1:17" ht="25.5">
      <c r="A16" s="25"/>
      <c r="B16" s="26" t="s">
        <v>40</v>
      </c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7">
        <f t="shared" si="1"/>
        <v>0</v>
      </c>
      <c r="I16" s="27">
        <v>0</v>
      </c>
      <c r="J16" s="27"/>
      <c r="K16" s="27"/>
      <c r="L16" s="27"/>
      <c r="M16" s="27">
        <v>0</v>
      </c>
      <c r="N16" s="27"/>
      <c r="O16" s="27"/>
      <c r="P16" s="27"/>
      <c r="Q16" s="27"/>
    </row>
    <row r="17" spans="1:17" ht="51">
      <c r="A17" s="25"/>
      <c r="B17" s="26" t="s">
        <v>41</v>
      </c>
      <c r="C17" s="25" t="s">
        <v>0</v>
      </c>
      <c r="D17" s="25" t="s">
        <v>0</v>
      </c>
      <c r="E17" s="25" t="s">
        <v>0</v>
      </c>
      <c r="F17" s="25" t="s">
        <v>0</v>
      </c>
      <c r="G17" s="25" t="s">
        <v>0</v>
      </c>
      <c r="H17" s="27">
        <f t="shared" si="1"/>
        <v>0</v>
      </c>
      <c r="I17" s="27">
        <v>0</v>
      </c>
      <c r="J17" s="27"/>
      <c r="K17" s="27"/>
      <c r="L17" s="27"/>
      <c r="M17" s="27">
        <f t="shared" si="0"/>
        <v>0</v>
      </c>
      <c r="N17" s="27"/>
      <c r="O17" s="27"/>
      <c r="P17" s="27"/>
      <c r="Q17" s="27"/>
    </row>
    <row r="18" spans="1:17" ht="25.5">
      <c r="A18" s="25"/>
      <c r="B18" s="26" t="s">
        <v>19</v>
      </c>
      <c r="C18" s="25" t="s">
        <v>0</v>
      </c>
      <c r="D18" s="25" t="s">
        <v>0</v>
      </c>
      <c r="E18" s="25" t="s">
        <v>0</v>
      </c>
      <c r="F18" s="25" t="s">
        <v>0</v>
      </c>
      <c r="G18" s="25" t="s">
        <v>0</v>
      </c>
      <c r="H18" s="27">
        <f t="shared" si="1"/>
        <v>18551</v>
      </c>
      <c r="I18" s="27">
        <v>0</v>
      </c>
      <c r="J18" s="27">
        <v>18551</v>
      </c>
      <c r="K18" s="27"/>
      <c r="L18" s="27"/>
      <c r="M18" s="27">
        <f t="shared" si="0"/>
        <v>18359</v>
      </c>
      <c r="N18" s="27"/>
      <c r="O18" s="27">
        <v>18359</v>
      </c>
      <c r="P18" s="27"/>
      <c r="Q18" s="27"/>
    </row>
    <row r="19" spans="1:17" s="14" customFormat="1" ht="94.5">
      <c r="A19" s="35"/>
      <c r="B19" s="16" t="s">
        <v>21</v>
      </c>
      <c r="C19" s="35" t="s">
        <v>0</v>
      </c>
      <c r="D19" s="35" t="s">
        <v>0</v>
      </c>
      <c r="E19" s="35" t="s">
        <v>0</v>
      </c>
      <c r="F19" s="35" t="s">
        <v>0</v>
      </c>
      <c r="G19" s="35" t="s">
        <v>0</v>
      </c>
      <c r="H19" s="24">
        <f t="shared" si="1"/>
        <v>2780.3999999999996</v>
      </c>
      <c r="I19" s="24">
        <f>SUM(I20:I24)</f>
        <v>0</v>
      </c>
      <c r="J19" s="24">
        <f>SUM(J20:J24)</f>
        <v>2780.3999999999996</v>
      </c>
      <c r="K19" s="24">
        <f>SUM(K20:K24)</f>
        <v>0</v>
      </c>
      <c r="L19" s="24">
        <f>SUM(L20:L24)</f>
        <v>0</v>
      </c>
      <c r="M19" s="24">
        <f t="shared" si="0"/>
        <v>2640.3999999999996</v>
      </c>
      <c r="N19" s="24">
        <f>SUM(N20:N24)</f>
        <v>0</v>
      </c>
      <c r="O19" s="24">
        <f>SUM(O20:O24)</f>
        <v>2640.3999999999996</v>
      </c>
      <c r="P19" s="24">
        <f>SUM(P20:P24)</f>
        <v>0</v>
      </c>
      <c r="Q19" s="24">
        <f>SUM(Q20:Q24)</f>
        <v>0</v>
      </c>
    </row>
    <row r="20" spans="1:17" ht="63.75">
      <c r="A20" s="25"/>
      <c r="B20" s="26" t="s">
        <v>42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7">
        <f t="shared" si="1"/>
        <v>2568</v>
      </c>
      <c r="I20" s="27">
        <v>0</v>
      </c>
      <c r="J20" s="27">
        <v>2568</v>
      </c>
      <c r="K20" s="27"/>
      <c r="L20" s="27"/>
      <c r="M20" s="27">
        <f t="shared" si="0"/>
        <v>2428</v>
      </c>
      <c r="N20" s="27"/>
      <c r="O20" s="27">
        <v>2428</v>
      </c>
      <c r="P20" s="27"/>
      <c r="Q20" s="27"/>
    </row>
    <row r="21" spans="1:17" ht="38.25">
      <c r="A21" s="25"/>
      <c r="B21" s="26" t="s">
        <v>43</v>
      </c>
      <c r="C21" s="25" t="s">
        <v>0</v>
      </c>
      <c r="D21" s="25" t="s">
        <v>0</v>
      </c>
      <c r="E21" s="25" t="s">
        <v>0</v>
      </c>
      <c r="F21" s="25" t="s">
        <v>0</v>
      </c>
      <c r="G21" s="25" t="s">
        <v>0</v>
      </c>
      <c r="H21" s="27">
        <f t="shared" si="1"/>
        <v>170</v>
      </c>
      <c r="I21" s="27">
        <v>0</v>
      </c>
      <c r="J21" s="27">
        <v>170</v>
      </c>
      <c r="K21" s="27"/>
      <c r="L21" s="27"/>
      <c r="M21" s="27">
        <f t="shared" si="0"/>
        <v>170</v>
      </c>
      <c r="N21" s="27"/>
      <c r="O21" s="27">
        <v>170</v>
      </c>
      <c r="P21" s="27"/>
      <c r="Q21" s="27"/>
    </row>
    <row r="22" spans="1:17" ht="51">
      <c r="A22" s="25"/>
      <c r="B22" s="26" t="s">
        <v>44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7">
        <f t="shared" si="1"/>
        <v>0</v>
      </c>
      <c r="I22" s="27">
        <v>0</v>
      </c>
      <c r="J22" s="27"/>
      <c r="K22" s="27"/>
      <c r="L22" s="27"/>
      <c r="M22" s="27">
        <f t="shared" si="0"/>
        <v>0</v>
      </c>
      <c r="N22" s="27"/>
      <c r="O22" s="27"/>
      <c r="P22" s="27"/>
      <c r="Q22" s="27"/>
    </row>
    <row r="23" spans="1:17" ht="38.25">
      <c r="A23" s="25"/>
      <c r="B23" s="26" t="s">
        <v>45</v>
      </c>
      <c r="C23" s="25" t="s">
        <v>0</v>
      </c>
      <c r="D23" s="25" t="s">
        <v>0</v>
      </c>
      <c r="E23" s="25" t="s">
        <v>0</v>
      </c>
      <c r="F23" s="25" t="s">
        <v>0</v>
      </c>
      <c r="G23" s="25" t="s">
        <v>0</v>
      </c>
      <c r="H23" s="27">
        <f t="shared" si="1"/>
        <v>21.2</v>
      </c>
      <c r="I23" s="27">
        <v>0</v>
      </c>
      <c r="J23" s="27">
        <v>21.2</v>
      </c>
      <c r="K23" s="27"/>
      <c r="L23" s="27"/>
      <c r="M23" s="27">
        <f t="shared" si="0"/>
        <v>21.2</v>
      </c>
      <c r="N23" s="27"/>
      <c r="O23" s="27">
        <v>21.2</v>
      </c>
      <c r="P23" s="27"/>
      <c r="Q23" s="27"/>
    </row>
    <row r="24" spans="1:17" ht="25.5">
      <c r="A24" s="25"/>
      <c r="B24" s="26" t="s">
        <v>46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7">
        <f t="shared" si="1"/>
        <v>21.2</v>
      </c>
      <c r="I24" s="27">
        <v>0</v>
      </c>
      <c r="J24" s="27">
        <v>21.2</v>
      </c>
      <c r="K24" s="27"/>
      <c r="L24" s="27"/>
      <c r="M24" s="27">
        <f t="shared" si="0"/>
        <v>21.2</v>
      </c>
      <c r="N24" s="27"/>
      <c r="O24" s="27">
        <v>21.2</v>
      </c>
      <c r="P24" s="27"/>
      <c r="Q24" s="27"/>
    </row>
    <row r="25" spans="1:17" s="14" customFormat="1" ht="126">
      <c r="A25" s="35"/>
      <c r="B25" s="16" t="s">
        <v>24</v>
      </c>
      <c r="C25" s="35" t="s">
        <v>0</v>
      </c>
      <c r="D25" s="35" t="s">
        <v>0</v>
      </c>
      <c r="E25" s="35" t="s">
        <v>0</v>
      </c>
      <c r="F25" s="35" t="s">
        <v>0</v>
      </c>
      <c r="G25" s="35" t="s">
        <v>0</v>
      </c>
      <c r="H25" s="24">
        <f t="shared" si="1"/>
        <v>4222.6</v>
      </c>
      <c r="I25" s="24">
        <f>SUM(I26:I30)</f>
        <v>0</v>
      </c>
      <c r="J25" s="24">
        <f>SUM(J26:J30)</f>
        <v>4222.6</v>
      </c>
      <c r="K25" s="24">
        <f>SUM(K26:K30)</f>
        <v>0</v>
      </c>
      <c r="L25" s="24">
        <f>SUM(L26:L30)</f>
        <v>0</v>
      </c>
      <c r="M25" s="24">
        <f t="shared" si="0"/>
        <v>4222.6</v>
      </c>
      <c r="N25" s="24">
        <f>SUM(N26:N30)</f>
        <v>0</v>
      </c>
      <c r="O25" s="24">
        <f>SUM(O26:O30)</f>
        <v>4222.6</v>
      </c>
      <c r="P25" s="24">
        <f>SUM(P26:P30)</f>
        <v>0</v>
      </c>
      <c r="Q25" s="24">
        <f>SUM(Q26:Q30)</f>
        <v>0</v>
      </c>
    </row>
    <row r="26" spans="1:17" ht="76.5">
      <c r="A26" s="25"/>
      <c r="B26" s="26" t="s">
        <v>47</v>
      </c>
      <c r="C26" s="25" t="s">
        <v>0</v>
      </c>
      <c r="D26" s="25" t="s">
        <v>0</v>
      </c>
      <c r="E26" s="25" t="s">
        <v>0</v>
      </c>
      <c r="F26" s="25" t="s">
        <v>0</v>
      </c>
      <c r="G26" s="25" t="s">
        <v>0</v>
      </c>
      <c r="H26" s="27">
        <f t="shared" si="1"/>
        <v>0</v>
      </c>
      <c r="I26" s="27">
        <v>0</v>
      </c>
      <c r="J26" s="27"/>
      <c r="K26" s="27"/>
      <c r="L26" s="27"/>
      <c r="M26" s="27">
        <f t="shared" si="0"/>
        <v>0</v>
      </c>
      <c r="N26" s="27">
        <v>0</v>
      </c>
      <c r="O26" s="27"/>
      <c r="P26" s="27"/>
      <c r="Q26" s="27"/>
    </row>
    <row r="27" spans="1:17" ht="76.5">
      <c r="A27" s="25"/>
      <c r="B27" s="26" t="s">
        <v>48</v>
      </c>
      <c r="C27" s="25" t="s">
        <v>0</v>
      </c>
      <c r="D27" s="25" t="s">
        <v>0</v>
      </c>
      <c r="E27" s="25" t="s">
        <v>0</v>
      </c>
      <c r="F27" s="25" t="s">
        <v>0</v>
      </c>
      <c r="G27" s="25" t="s">
        <v>0</v>
      </c>
      <c r="H27" s="27">
        <f t="shared" si="1"/>
        <v>0</v>
      </c>
      <c r="I27" s="27">
        <v>0</v>
      </c>
      <c r="J27" s="27"/>
      <c r="K27" s="27"/>
      <c r="L27" s="27"/>
      <c r="M27" s="27">
        <f t="shared" si="0"/>
        <v>0</v>
      </c>
      <c r="N27" s="27">
        <v>0</v>
      </c>
      <c r="O27" s="27"/>
      <c r="P27" s="27"/>
      <c r="Q27" s="27"/>
    </row>
    <row r="28" spans="1:17" ht="114.75">
      <c r="A28" s="25"/>
      <c r="B28" s="26" t="s">
        <v>49</v>
      </c>
      <c r="C28" s="25" t="s">
        <v>0</v>
      </c>
      <c r="D28" s="25" t="s">
        <v>0</v>
      </c>
      <c r="E28" s="25" t="s">
        <v>0</v>
      </c>
      <c r="F28" s="25" t="s">
        <v>0</v>
      </c>
      <c r="G28" s="25" t="s">
        <v>0</v>
      </c>
      <c r="H28" s="27">
        <f t="shared" si="1"/>
        <v>0</v>
      </c>
      <c r="I28" s="27">
        <v>0</v>
      </c>
      <c r="J28" s="27"/>
      <c r="K28" s="27"/>
      <c r="L28" s="27"/>
      <c r="M28" s="27">
        <f t="shared" si="0"/>
        <v>0</v>
      </c>
      <c r="N28" s="27">
        <v>0</v>
      </c>
      <c r="O28" s="27"/>
      <c r="P28" s="27"/>
      <c r="Q28" s="27"/>
    </row>
    <row r="29" spans="1:17" ht="63.75">
      <c r="A29" s="25"/>
      <c r="B29" s="26" t="s">
        <v>50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7">
        <f t="shared" si="1"/>
        <v>4222.6</v>
      </c>
      <c r="I29" s="27">
        <v>0</v>
      </c>
      <c r="J29" s="27">
        <v>4222.6</v>
      </c>
      <c r="K29" s="27"/>
      <c r="L29" s="27"/>
      <c r="M29" s="27">
        <f t="shared" si="0"/>
        <v>4222.6</v>
      </c>
      <c r="N29" s="27">
        <v>0</v>
      </c>
      <c r="O29" s="27">
        <v>4222.6</v>
      </c>
      <c r="P29" s="27"/>
      <c r="Q29" s="27"/>
    </row>
    <row r="30" spans="1:17" ht="63.75">
      <c r="A30" s="25"/>
      <c r="B30" s="26" t="s">
        <v>26</v>
      </c>
      <c r="C30" s="25" t="s">
        <v>0</v>
      </c>
      <c r="D30" s="25" t="s">
        <v>0</v>
      </c>
      <c r="E30" s="25" t="s">
        <v>0</v>
      </c>
      <c r="F30" s="25" t="s">
        <v>0</v>
      </c>
      <c r="G30" s="25" t="s">
        <v>0</v>
      </c>
      <c r="H30" s="27">
        <f t="shared" si="1"/>
        <v>0</v>
      </c>
      <c r="I30" s="27">
        <v>0</v>
      </c>
      <c r="J30" s="27"/>
      <c r="K30" s="27"/>
      <c r="L30" s="27"/>
      <c r="M30" s="27">
        <f t="shared" si="0"/>
        <v>0</v>
      </c>
      <c r="N30" s="27">
        <v>0</v>
      </c>
      <c r="O30" s="27"/>
      <c r="P30" s="27"/>
      <c r="Q30" s="27"/>
    </row>
    <row r="32" spans="1:11" s="28" customFormat="1" ht="11.25">
      <c r="A32" s="28" t="s">
        <v>51</v>
      </c>
      <c r="B32" s="28" t="s">
        <v>52</v>
      </c>
      <c r="J32" s="29"/>
      <c r="K32" s="29"/>
    </row>
    <row r="33" spans="1:11" s="28" customFormat="1" ht="11.25">
      <c r="A33" s="28" t="s">
        <v>53</v>
      </c>
      <c r="B33" s="28" t="s">
        <v>54</v>
      </c>
      <c r="J33" s="29"/>
      <c r="K33" s="29"/>
    </row>
    <row r="35" spans="2:11" s="30" customFormat="1" ht="18.75">
      <c r="B35" s="32" t="s">
        <v>55</v>
      </c>
      <c r="C35" s="32"/>
      <c r="D35" s="32"/>
      <c r="E35" s="33"/>
      <c r="F35" s="33"/>
      <c r="G35" s="32" t="s">
        <v>56</v>
      </c>
      <c r="H35" s="32"/>
      <c r="J35" s="31"/>
      <c r="K35" s="31"/>
    </row>
    <row r="36" spans="2:11" s="30" customFormat="1" ht="18.75">
      <c r="B36" s="32"/>
      <c r="C36" s="32"/>
      <c r="D36" s="32"/>
      <c r="E36" s="32"/>
      <c r="F36" s="32"/>
      <c r="G36" s="32"/>
      <c r="H36" s="32"/>
      <c r="J36" s="31"/>
      <c r="K36" s="31"/>
    </row>
    <row r="37" spans="2:11" s="30" customFormat="1" ht="18.75">
      <c r="B37" s="32" t="s">
        <v>3</v>
      </c>
      <c r="C37" s="32"/>
      <c r="D37" s="32"/>
      <c r="E37" s="33"/>
      <c r="F37" s="33"/>
      <c r="G37" s="32" t="s">
        <v>4</v>
      </c>
      <c r="H37" s="32"/>
      <c r="J37" s="31"/>
      <c r="K37" s="31"/>
    </row>
    <row r="38" spans="2:11" s="30" customFormat="1" ht="18.75">
      <c r="B38" s="32"/>
      <c r="C38" s="32"/>
      <c r="D38" s="32"/>
      <c r="E38" s="32"/>
      <c r="F38" s="32"/>
      <c r="G38" s="32"/>
      <c r="H38" s="32"/>
      <c r="J38" s="31"/>
      <c r="K38" s="31"/>
    </row>
    <row r="39" spans="2:11" s="30" customFormat="1" ht="18.75">
      <c r="B39" s="32" t="s">
        <v>57</v>
      </c>
      <c r="C39" s="32"/>
      <c r="D39" s="32"/>
      <c r="E39" s="33"/>
      <c r="F39" s="33"/>
      <c r="G39" s="32" t="s">
        <v>58</v>
      </c>
      <c r="H39" s="32"/>
      <c r="J39" s="31"/>
      <c r="K39" s="31"/>
    </row>
    <row r="40" spans="2:8" ht="15">
      <c r="B40" s="34"/>
      <c r="C40" s="34"/>
      <c r="D40" s="34"/>
      <c r="E40" s="34"/>
      <c r="F40" s="34"/>
      <c r="G40" s="34"/>
      <c r="H40" s="34"/>
    </row>
    <row r="41" spans="1:10" ht="16.5">
      <c r="A41"/>
      <c r="B41" s="17" t="s">
        <v>34</v>
      </c>
      <c r="C41" s="17"/>
      <c r="D41" s="17"/>
      <c r="E41" s="17"/>
      <c r="F41" s="17"/>
      <c r="G41" s="17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17" t="s">
        <v>35</v>
      </c>
      <c r="C43" s="17"/>
      <c r="D43" s="17"/>
      <c r="E43" s="17"/>
      <c r="F43" s="17"/>
      <c r="G43" s="17"/>
      <c r="H43"/>
      <c r="I43"/>
      <c r="J43"/>
    </row>
    <row r="44" spans="1:11" ht="16.5">
      <c r="A44"/>
      <c r="B44" s="17" t="s">
        <v>59</v>
      </c>
      <c r="C44" s="17"/>
      <c r="D44" s="17"/>
      <c r="E44" s="8"/>
      <c r="F44" s="8"/>
      <c r="G44" s="17" t="s">
        <v>36</v>
      </c>
      <c r="H44" s="19"/>
      <c r="J44" s="18"/>
      <c r="K44" s="18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18" activePane="bottomLeft" state="frozen"/>
      <selection pane="topLeft" activeCell="Q28" sqref="Q28"/>
      <selection pane="bottomLeft" activeCell="Q28" sqref="Q28"/>
    </sheetView>
  </sheetViews>
  <sheetFormatPr defaultColWidth="9.00390625" defaultRowHeight="12.75"/>
  <cols>
    <col min="1" max="1" width="10.00390625" style="18" customWidth="1"/>
    <col min="2" max="2" width="30.125" style="18" customWidth="1"/>
    <col min="3" max="3" width="11.25390625" style="18" hidden="1" customWidth="1"/>
    <col min="4" max="4" width="9.625" style="18" hidden="1" customWidth="1"/>
    <col min="5" max="5" width="11.25390625" style="18" hidden="1" customWidth="1"/>
    <col min="6" max="7" width="10.125" style="18" hidden="1" customWidth="1"/>
    <col min="8" max="9" width="13.375" style="18" bestFit="1" customWidth="1"/>
    <col min="10" max="10" width="13.375" style="19" bestFit="1" customWidth="1"/>
    <col min="11" max="11" width="10.125" style="19" bestFit="1" customWidth="1"/>
    <col min="12" max="12" width="10.125" style="18" bestFit="1" customWidth="1"/>
    <col min="13" max="13" width="11.25390625" style="18" bestFit="1" customWidth="1"/>
    <col min="14" max="14" width="13.375" style="18" bestFit="1" customWidth="1"/>
    <col min="15" max="16" width="11.25390625" style="18" bestFit="1" customWidth="1"/>
    <col min="17" max="17" width="10.125" style="18" customWidth="1"/>
    <col min="18" max="16384" width="9.125" style="18" customWidth="1"/>
  </cols>
  <sheetData>
    <row r="3" spans="1:17" ht="18.75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0"/>
    </row>
    <row r="4" spans="1:17" ht="18.75">
      <c r="A4" s="152" t="s">
        <v>39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20"/>
    </row>
    <row r="5" spans="1:17" ht="15.75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6"/>
    </row>
    <row r="6" spans="1:17" ht="15.75">
      <c r="A6" s="154" t="s">
        <v>69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37"/>
    </row>
    <row r="7" spans="1:17" ht="15.75">
      <c r="A7" s="37"/>
      <c r="B7" s="37"/>
      <c r="C7" s="37"/>
      <c r="D7" s="37"/>
      <c r="E7" s="37"/>
      <c r="F7" s="37"/>
      <c r="G7" s="37"/>
      <c r="H7" s="37"/>
      <c r="I7" s="37"/>
      <c r="J7" s="21"/>
      <c r="K7" s="21"/>
      <c r="L7" s="37"/>
      <c r="M7" s="37"/>
      <c r="N7" s="37"/>
      <c r="O7" s="37"/>
      <c r="P7" s="37"/>
      <c r="Q7" s="37"/>
    </row>
    <row r="8" spans="1:18" ht="30.75" customHeight="1">
      <c r="A8" s="135"/>
      <c r="B8" s="136" t="s">
        <v>6</v>
      </c>
      <c r="C8" s="136" t="s">
        <v>62</v>
      </c>
      <c r="D8" s="136"/>
      <c r="E8" s="136"/>
      <c r="F8" s="136"/>
      <c r="G8" s="136"/>
      <c r="H8" s="136" t="s">
        <v>63</v>
      </c>
      <c r="I8" s="136"/>
      <c r="J8" s="136"/>
      <c r="K8" s="136"/>
      <c r="L8" s="136"/>
      <c r="M8" s="136" t="s">
        <v>64</v>
      </c>
      <c r="N8" s="136"/>
      <c r="O8" s="136"/>
      <c r="P8" s="136"/>
      <c r="Q8" s="145"/>
      <c r="R8" s="137" t="s">
        <v>65</v>
      </c>
    </row>
    <row r="9" spans="1:18" ht="12.75" customHeight="1">
      <c r="A9" s="135"/>
      <c r="B9" s="136"/>
      <c r="C9" s="136" t="s">
        <v>1</v>
      </c>
      <c r="D9" s="136" t="s">
        <v>29</v>
      </c>
      <c r="E9" s="136"/>
      <c r="F9" s="136"/>
      <c r="G9" s="145"/>
      <c r="H9" s="136" t="s">
        <v>7</v>
      </c>
      <c r="I9" s="136" t="s">
        <v>29</v>
      </c>
      <c r="J9" s="136"/>
      <c r="K9" s="136"/>
      <c r="L9" s="145"/>
      <c r="M9" s="136" t="s">
        <v>7</v>
      </c>
      <c r="N9" s="136" t="s">
        <v>29</v>
      </c>
      <c r="O9" s="136"/>
      <c r="P9" s="136"/>
      <c r="Q9" s="145"/>
      <c r="R9" s="137"/>
    </row>
    <row r="10" spans="1:18" ht="50.25" customHeight="1">
      <c r="A10" s="135"/>
      <c r="B10" s="136"/>
      <c r="C10" s="136"/>
      <c r="D10" s="40" t="s">
        <v>30</v>
      </c>
      <c r="E10" s="40" t="s">
        <v>31</v>
      </c>
      <c r="F10" s="40" t="s">
        <v>32</v>
      </c>
      <c r="G10" s="40" t="s">
        <v>33</v>
      </c>
      <c r="H10" s="136"/>
      <c r="I10" s="40" t="s">
        <v>30</v>
      </c>
      <c r="J10" s="40" t="s">
        <v>31</v>
      </c>
      <c r="K10" s="40" t="s">
        <v>32</v>
      </c>
      <c r="L10" s="40" t="s">
        <v>33</v>
      </c>
      <c r="M10" s="136"/>
      <c r="N10" s="40" t="s">
        <v>30</v>
      </c>
      <c r="O10" s="40" t="s">
        <v>31</v>
      </c>
      <c r="P10" s="40" t="s">
        <v>32</v>
      </c>
      <c r="Q10" s="41" t="s">
        <v>33</v>
      </c>
      <c r="R10" s="137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42">
        <v>17</v>
      </c>
      <c r="R11" s="3">
        <v>18</v>
      </c>
    </row>
    <row r="12" spans="1:15" ht="15.75">
      <c r="A12" s="148" t="s">
        <v>25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7" s="14" customFormat="1" ht="38.25">
      <c r="A13" s="22"/>
      <c r="B13" s="23" t="s">
        <v>23</v>
      </c>
      <c r="C13" s="24">
        <f>SUM(E13:G13)</f>
        <v>33336.9</v>
      </c>
      <c r="D13" s="24"/>
      <c r="E13" s="24">
        <v>30394.8</v>
      </c>
      <c r="F13" s="24"/>
      <c r="G13" s="24">
        <v>2942.1</v>
      </c>
      <c r="H13" s="24">
        <f>SUM(J13:L13)</f>
        <v>19149.1</v>
      </c>
      <c r="I13" s="24">
        <f>I14+I19+I25</f>
        <v>0</v>
      </c>
      <c r="J13" s="24">
        <f>J14+J19+J25</f>
        <v>19149.1</v>
      </c>
      <c r="K13" s="24">
        <f>K14+K19+K25</f>
        <v>0</v>
      </c>
      <c r="L13" s="24">
        <f>L14+L19+L25</f>
        <v>0</v>
      </c>
      <c r="M13" s="24">
        <f aca="true" t="shared" si="0" ref="M13:M30">SUM(N13:Q13)</f>
        <v>19009.1</v>
      </c>
      <c r="N13" s="24">
        <f>N14+N19+N25</f>
        <v>0</v>
      </c>
      <c r="O13" s="24">
        <f>O14+O19+O25</f>
        <v>19009.1</v>
      </c>
      <c r="P13" s="24">
        <f>P14+P19+P25</f>
        <v>0</v>
      </c>
      <c r="Q13" s="24">
        <f>Q14+Q19+Q25</f>
        <v>0</v>
      </c>
    </row>
    <row r="14" spans="1:17" s="14" customFormat="1" ht="63">
      <c r="A14" s="35"/>
      <c r="B14" s="15" t="s">
        <v>20</v>
      </c>
      <c r="C14" s="39" t="s">
        <v>0</v>
      </c>
      <c r="D14" s="39" t="s">
        <v>0</v>
      </c>
      <c r="E14" s="39" t="s">
        <v>0</v>
      </c>
      <c r="F14" s="39" t="s">
        <v>0</v>
      </c>
      <c r="G14" s="39" t="s">
        <v>0</v>
      </c>
      <c r="H14" s="24">
        <f>SUM(J14:L14)</f>
        <v>8439</v>
      </c>
      <c r="I14" s="24">
        <f>SUM(I15:I18)</f>
        <v>0</v>
      </c>
      <c r="J14" s="24">
        <f>SUM(J15:J18)</f>
        <v>8439</v>
      </c>
      <c r="K14" s="24">
        <f>SUM(K15:K18)</f>
        <v>0</v>
      </c>
      <c r="L14" s="24">
        <f>SUM(L15:L18)</f>
        <v>0</v>
      </c>
      <c r="M14" s="24">
        <f t="shared" si="0"/>
        <v>8439</v>
      </c>
      <c r="N14" s="24">
        <f>SUM(N15:N18)</f>
        <v>0</v>
      </c>
      <c r="O14" s="24">
        <f>SUM(O15:O18)</f>
        <v>8439</v>
      </c>
      <c r="P14" s="24">
        <f>SUM(P15:P18)</f>
        <v>0</v>
      </c>
      <c r="Q14" s="24">
        <f>SUM(Q15:Q18)</f>
        <v>0</v>
      </c>
    </row>
    <row r="15" spans="1:17" ht="25.5">
      <c r="A15" s="25"/>
      <c r="B15" s="26" t="s">
        <v>18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7">
        <f aca="true" t="shared" si="1" ref="H15:H30">SUM(I15:L15)</f>
        <v>0</v>
      </c>
      <c r="I15" s="27">
        <v>0</v>
      </c>
      <c r="J15" s="27"/>
      <c r="K15" s="27"/>
      <c r="L15" s="27"/>
      <c r="M15" s="27">
        <f t="shared" si="0"/>
        <v>0</v>
      </c>
      <c r="N15" s="27"/>
      <c r="O15" s="27"/>
      <c r="P15" s="27"/>
      <c r="Q15" s="27"/>
    </row>
    <row r="16" spans="1:17" ht="25.5">
      <c r="A16" s="25"/>
      <c r="B16" s="26" t="s">
        <v>40</v>
      </c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7">
        <f t="shared" si="1"/>
        <v>0</v>
      </c>
      <c r="I16" s="27">
        <v>0</v>
      </c>
      <c r="J16" s="27"/>
      <c r="K16" s="27"/>
      <c r="L16" s="27"/>
      <c r="M16" s="27">
        <v>0</v>
      </c>
      <c r="N16" s="27"/>
      <c r="O16" s="27"/>
      <c r="P16" s="27"/>
      <c r="Q16" s="27"/>
    </row>
    <row r="17" spans="1:17" ht="51">
      <c r="A17" s="25"/>
      <c r="B17" s="26" t="s">
        <v>41</v>
      </c>
      <c r="C17" s="25" t="s">
        <v>0</v>
      </c>
      <c r="D17" s="25" t="s">
        <v>0</v>
      </c>
      <c r="E17" s="25" t="s">
        <v>0</v>
      </c>
      <c r="F17" s="25" t="s">
        <v>0</v>
      </c>
      <c r="G17" s="25" t="s">
        <v>0</v>
      </c>
      <c r="H17" s="27">
        <f t="shared" si="1"/>
        <v>0</v>
      </c>
      <c r="I17" s="27">
        <v>0</v>
      </c>
      <c r="J17" s="27"/>
      <c r="K17" s="27"/>
      <c r="L17" s="27"/>
      <c r="M17" s="27">
        <f t="shared" si="0"/>
        <v>0</v>
      </c>
      <c r="N17" s="27"/>
      <c r="O17" s="27"/>
      <c r="P17" s="27"/>
      <c r="Q17" s="27"/>
    </row>
    <row r="18" spans="1:17" ht="25.5">
      <c r="A18" s="25"/>
      <c r="B18" s="26" t="s">
        <v>19</v>
      </c>
      <c r="C18" s="25" t="s">
        <v>0</v>
      </c>
      <c r="D18" s="25" t="s">
        <v>0</v>
      </c>
      <c r="E18" s="25" t="s">
        <v>0</v>
      </c>
      <c r="F18" s="25" t="s">
        <v>0</v>
      </c>
      <c r="G18" s="25" t="s">
        <v>0</v>
      </c>
      <c r="H18" s="27">
        <f t="shared" si="1"/>
        <v>8439</v>
      </c>
      <c r="I18" s="27">
        <v>0</v>
      </c>
      <c r="J18" s="27">
        <v>8439</v>
      </c>
      <c r="K18" s="27"/>
      <c r="L18" s="27"/>
      <c r="M18" s="27">
        <f t="shared" si="0"/>
        <v>8439</v>
      </c>
      <c r="N18" s="27"/>
      <c r="O18" s="27">
        <v>8439</v>
      </c>
      <c r="P18" s="27"/>
      <c r="Q18" s="27"/>
    </row>
    <row r="19" spans="1:17" s="14" customFormat="1" ht="94.5">
      <c r="A19" s="35"/>
      <c r="B19" s="16" t="s">
        <v>21</v>
      </c>
      <c r="C19" s="35" t="s">
        <v>0</v>
      </c>
      <c r="D19" s="35" t="s">
        <v>0</v>
      </c>
      <c r="E19" s="35" t="s">
        <v>0</v>
      </c>
      <c r="F19" s="35" t="s">
        <v>0</v>
      </c>
      <c r="G19" s="35" t="s">
        <v>0</v>
      </c>
      <c r="H19" s="24">
        <f t="shared" si="1"/>
        <v>2770.9999999999995</v>
      </c>
      <c r="I19" s="24">
        <f>SUM(I20:I24)</f>
        <v>0</v>
      </c>
      <c r="J19" s="43">
        <f>SUM(J20:J24)</f>
        <v>2770.9999999999995</v>
      </c>
      <c r="K19" s="24">
        <f>SUM(K20:K24)</f>
        <v>0</v>
      </c>
      <c r="L19" s="24">
        <f>SUM(L20:L24)</f>
        <v>0</v>
      </c>
      <c r="M19" s="24">
        <f t="shared" si="0"/>
        <v>2630.9999999999995</v>
      </c>
      <c r="N19" s="24">
        <f>SUM(N20:N24)</f>
        <v>0</v>
      </c>
      <c r="O19" s="24">
        <f>SUM(O20:O24)</f>
        <v>2630.9999999999995</v>
      </c>
      <c r="P19" s="24">
        <f>SUM(P20:P24)</f>
        <v>0</v>
      </c>
      <c r="Q19" s="24">
        <f>SUM(Q20:Q24)</f>
        <v>0</v>
      </c>
    </row>
    <row r="20" spans="1:17" ht="63.75">
      <c r="A20" s="25"/>
      <c r="B20" s="26" t="s">
        <v>42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7">
        <f t="shared" si="1"/>
        <v>2558.6</v>
      </c>
      <c r="I20" s="27">
        <v>0</v>
      </c>
      <c r="J20" s="44">
        <v>2558.6</v>
      </c>
      <c r="K20" s="27"/>
      <c r="L20" s="27"/>
      <c r="M20" s="27">
        <f t="shared" si="0"/>
        <v>2418.6</v>
      </c>
      <c r="N20" s="27"/>
      <c r="O20" s="27">
        <f>2428-9.4</f>
        <v>2418.6</v>
      </c>
      <c r="P20" s="27"/>
      <c r="Q20" s="27"/>
    </row>
    <row r="21" spans="1:17" ht="38.25">
      <c r="A21" s="25"/>
      <c r="B21" s="26" t="s">
        <v>43</v>
      </c>
      <c r="C21" s="25" t="s">
        <v>0</v>
      </c>
      <c r="D21" s="25" t="s">
        <v>0</v>
      </c>
      <c r="E21" s="25" t="s">
        <v>0</v>
      </c>
      <c r="F21" s="25" t="s">
        <v>0</v>
      </c>
      <c r="G21" s="25" t="s">
        <v>0</v>
      </c>
      <c r="H21" s="27">
        <f t="shared" si="1"/>
        <v>170</v>
      </c>
      <c r="I21" s="27">
        <v>0</v>
      </c>
      <c r="J21" s="44">
        <v>170</v>
      </c>
      <c r="K21" s="27"/>
      <c r="L21" s="27"/>
      <c r="M21" s="27">
        <f t="shared" si="0"/>
        <v>170</v>
      </c>
      <c r="N21" s="27"/>
      <c r="O21" s="27">
        <v>170</v>
      </c>
      <c r="P21" s="27"/>
      <c r="Q21" s="27"/>
    </row>
    <row r="22" spans="1:17" ht="51">
      <c r="A22" s="25"/>
      <c r="B22" s="26" t="s">
        <v>44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7">
        <f t="shared" si="1"/>
        <v>0</v>
      </c>
      <c r="I22" s="27">
        <v>0</v>
      </c>
      <c r="J22" s="44"/>
      <c r="K22" s="27"/>
      <c r="L22" s="27"/>
      <c r="M22" s="27">
        <f t="shared" si="0"/>
        <v>0</v>
      </c>
      <c r="N22" s="27"/>
      <c r="O22" s="27"/>
      <c r="P22" s="27"/>
      <c r="Q22" s="27"/>
    </row>
    <row r="23" spans="1:17" ht="38.25">
      <c r="A23" s="25"/>
      <c r="B23" s="26" t="s">
        <v>45</v>
      </c>
      <c r="C23" s="25" t="s">
        <v>0</v>
      </c>
      <c r="D23" s="25" t="s">
        <v>0</v>
      </c>
      <c r="E23" s="25" t="s">
        <v>0</v>
      </c>
      <c r="F23" s="25" t="s">
        <v>0</v>
      </c>
      <c r="G23" s="25" t="s">
        <v>0</v>
      </c>
      <c r="H23" s="27">
        <f t="shared" si="1"/>
        <v>21.2</v>
      </c>
      <c r="I23" s="27">
        <v>0</v>
      </c>
      <c r="J23" s="44">
        <v>21.2</v>
      </c>
      <c r="K23" s="27"/>
      <c r="L23" s="27"/>
      <c r="M23" s="27">
        <f t="shared" si="0"/>
        <v>21.2</v>
      </c>
      <c r="N23" s="27"/>
      <c r="O23" s="27">
        <v>21.2</v>
      </c>
      <c r="P23" s="27"/>
      <c r="Q23" s="27"/>
    </row>
    <row r="24" spans="1:17" ht="25.5">
      <c r="A24" s="25"/>
      <c r="B24" s="26" t="s">
        <v>46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7">
        <f t="shared" si="1"/>
        <v>21.2</v>
      </c>
      <c r="I24" s="27">
        <v>0</v>
      </c>
      <c r="J24" s="44">
        <v>21.2</v>
      </c>
      <c r="K24" s="27"/>
      <c r="L24" s="27"/>
      <c r="M24" s="27">
        <f t="shared" si="0"/>
        <v>21.2</v>
      </c>
      <c r="N24" s="27"/>
      <c r="O24" s="27">
        <v>21.2</v>
      </c>
      <c r="P24" s="27"/>
      <c r="Q24" s="27"/>
    </row>
    <row r="25" spans="1:17" s="14" customFormat="1" ht="126">
      <c r="A25" s="35"/>
      <c r="B25" s="16" t="s">
        <v>24</v>
      </c>
      <c r="C25" s="35" t="s">
        <v>0</v>
      </c>
      <c r="D25" s="35" t="s">
        <v>0</v>
      </c>
      <c r="E25" s="35" t="s">
        <v>0</v>
      </c>
      <c r="F25" s="35" t="s">
        <v>0</v>
      </c>
      <c r="G25" s="35" t="s">
        <v>0</v>
      </c>
      <c r="H25" s="24">
        <f t="shared" si="1"/>
        <v>7939.1</v>
      </c>
      <c r="I25" s="24">
        <f>SUM(I26:I30)</f>
        <v>0</v>
      </c>
      <c r="J25" s="24">
        <f>SUM(J26:J30)</f>
        <v>7939.1</v>
      </c>
      <c r="K25" s="24">
        <f>SUM(K26:K30)</f>
        <v>0</v>
      </c>
      <c r="L25" s="24">
        <f>SUM(L26:L30)</f>
        <v>0</v>
      </c>
      <c r="M25" s="24">
        <f t="shared" si="0"/>
        <v>7939.1</v>
      </c>
      <c r="N25" s="24">
        <f>SUM(N26:N30)</f>
        <v>0</v>
      </c>
      <c r="O25" s="24">
        <f>SUM(O26:O30)</f>
        <v>7939.1</v>
      </c>
      <c r="P25" s="24">
        <f>SUM(P26:P30)</f>
        <v>0</v>
      </c>
      <c r="Q25" s="24">
        <f>SUM(Q26:Q30)</f>
        <v>0</v>
      </c>
    </row>
    <row r="26" spans="1:17" ht="76.5">
      <c r="A26" s="25"/>
      <c r="B26" s="26" t="s">
        <v>47</v>
      </c>
      <c r="C26" s="25" t="s">
        <v>0</v>
      </c>
      <c r="D26" s="25" t="s">
        <v>0</v>
      </c>
      <c r="E26" s="25" t="s">
        <v>0</v>
      </c>
      <c r="F26" s="25" t="s">
        <v>0</v>
      </c>
      <c r="G26" s="25" t="s">
        <v>0</v>
      </c>
      <c r="H26" s="27">
        <f t="shared" si="1"/>
        <v>0</v>
      </c>
      <c r="I26" s="27">
        <v>0</v>
      </c>
      <c r="J26" s="27"/>
      <c r="K26" s="27"/>
      <c r="L26" s="27"/>
      <c r="M26" s="27">
        <f t="shared" si="0"/>
        <v>0</v>
      </c>
      <c r="N26" s="27">
        <v>0</v>
      </c>
      <c r="O26" s="27"/>
      <c r="P26" s="27"/>
      <c r="Q26" s="27"/>
    </row>
    <row r="27" spans="1:17" ht="76.5">
      <c r="A27" s="25"/>
      <c r="B27" s="26" t="s">
        <v>48</v>
      </c>
      <c r="C27" s="25" t="s">
        <v>0</v>
      </c>
      <c r="D27" s="25" t="s">
        <v>0</v>
      </c>
      <c r="E27" s="25" t="s">
        <v>0</v>
      </c>
      <c r="F27" s="25" t="s">
        <v>0</v>
      </c>
      <c r="G27" s="25" t="s">
        <v>0</v>
      </c>
      <c r="H27" s="27">
        <f t="shared" si="1"/>
        <v>0</v>
      </c>
      <c r="I27" s="27">
        <v>0</v>
      </c>
      <c r="J27" s="27"/>
      <c r="K27" s="27"/>
      <c r="L27" s="27"/>
      <c r="M27" s="27">
        <f t="shared" si="0"/>
        <v>0</v>
      </c>
      <c r="N27" s="27">
        <v>0</v>
      </c>
      <c r="O27" s="27"/>
      <c r="P27" s="27"/>
      <c r="Q27" s="27"/>
    </row>
    <row r="28" spans="1:17" ht="114.75">
      <c r="A28" s="25"/>
      <c r="B28" s="26" t="s">
        <v>49</v>
      </c>
      <c r="C28" s="25" t="s">
        <v>0</v>
      </c>
      <c r="D28" s="25" t="s">
        <v>0</v>
      </c>
      <c r="E28" s="25" t="s">
        <v>0</v>
      </c>
      <c r="F28" s="25" t="s">
        <v>0</v>
      </c>
      <c r="G28" s="25" t="s">
        <v>0</v>
      </c>
      <c r="H28" s="27">
        <f t="shared" si="1"/>
        <v>0</v>
      </c>
      <c r="I28" s="27">
        <v>0</v>
      </c>
      <c r="J28" s="27"/>
      <c r="K28" s="27"/>
      <c r="L28" s="27"/>
      <c r="M28" s="27">
        <f t="shared" si="0"/>
        <v>0</v>
      </c>
      <c r="N28" s="27">
        <v>0</v>
      </c>
      <c r="O28" s="27"/>
      <c r="P28" s="27"/>
      <c r="Q28" s="27"/>
    </row>
    <row r="29" spans="1:17" ht="63.75">
      <c r="A29" s="25"/>
      <c r="B29" s="26" t="s">
        <v>50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7">
        <f t="shared" si="1"/>
        <v>7939.1</v>
      </c>
      <c r="I29" s="27">
        <v>0</v>
      </c>
      <c r="J29" s="27">
        <v>7939.1</v>
      </c>
      <c r="K29" s="27"/>
      <c r="L29" s="27"/>
      <c r="M29" s="27">
        <f t="shared" si="0"/>
        <v>7939.1</v>
      </c>
      <c r="N29" s="27">
        <v>0</v>
      </c>
      <c r="O29" s="27">
        <v>7939.1</v>
      </c>
      <c r="P29" s="27"/>
      <c r="Q29" s="27"/>
    </row>
    <row r="30" spans="1:17" ht="63.75">
      <c r="A30" s="25"/>
      <c r="B30" s="26" t="s">
        <v>26</v>
      </c>
      <c r="C30" s="25" t="s">
        <v>0</v>
      </c>
      <c r="D30" s="25" t="s">
        <v>0</v>
      </c>
      <c r="E30" s="25" t="s">
        <v>0</v>
      </c>
      <c r="F30" s="25" t="s">
        <v>0</v>
      </c>
      <c r="G30" s="25" t="s">
        <v>0</v>
      </c>
      <c r="H30" s="27">
        <f t="shared" si="1"/>
        <v>0</v>
      </c>
      <c r="I30" s="27">
        <v>0</v>
      </c>
      <c r="J30" s="27"/>
      <c r="K30" s="27"/>
      <c r="L30" s="27"/>
      <c r="M30" s="27">
        <f t="shared" si="0"/>
        <v>0</v>
      </c>
      <c r="N30" s="27">
        <v>0</v>
      </c>
      <c r="O30" s="27"/>
      <c r="P30" s="27"/>
      <c r="Q30" s="27"/>
    </row>
    <row r="32" spans="1:11" s="28" customFormat="1" ht="11.25">
      <c r="A32" s="28" t="s">
        <v>51</v>
      </c>
      <c r="B32" s="28" t="s">
        <v>52</v>
      </c>
      <c r="J32" s="29"/>
      <c r="K32" s="29"/>
    </row>
    <row r="33" spans="1:11" s="28" customFormat="1" ht="11.25">
      <c r="A33" s="28" t="s">
        <v>53</v>
      </c>
      <c r="B33" s="28" t="s">
        <v>54</v>
      </c>
      <c r="J33" s="29"/>
      <c r="K33" s="29"/>
    </row>
    <row r="35" spans="2:11" s="30" customFormat="1" ht="18.75">
      <c r="B35" s="32" t="s">
        <v>55</v>
      </c>
      <c r="C35" s="32"/>
      <c r="D35" s="32"/>
      <c r="E35" s="33"/>
      <c r="F35" s="33"/>
      <c r="G35" s="32" t="s">
        <v>56</v>
      </c>
      <c r="H35" s="32"/>
      <c r="J35" s="31"/>
      <c r="K35" s="31"/>
    </row>
    <row r="36" spans="2:11" s="30" customFormat="1" ht="18.75">
      <c r="B36" s="32"/>
      <c r="C36" s="32"/>
      <c r="D36" s="32"/>
      <c r="E36" s="32"/>
      <c r="F36" s="32"/>
      <c r="G36" s="32"/>
      <c r="H36" s="32"/>
      <c r="J36" s="31"/>
      <c r="K36" s="31"/>
    </row>
    <row r="37" spans="2:11" s="30" customFormat="1" ht="18.75">
      <c r="B37" s="32" t="s">
        <v>3</v>
      </c>
      <c r="C37" s="32"/>
      <c r="D37" s="32"/>
      <c r="E37" s="33"/>
      <c r="F37" s="33"/>
      <c r="G37" s="32" t="s">
        <v>4</v>
      </c>
      <c r="H37" s="32"/>
      <c r="J37" s="31"/>
      <c r="K37" s="31"/>
    </row>
    <row r="38" spans="2:11" s="30" customFormat="1" ht="18.75">
      <c r="B38" s="32"/>
      <c r="C38" s="32"/>
      <c r="D38" s="32"/>
      <c r="E38" s="32"/>
      <c r="F38" s="32"/>
      <c r="G38" s="32"/>
      <c r="H38" s="32"/>
      <c r="J38" s="31"/>
      <c r="K38" s="31"/>
    </row>
    <row r="39" spans="2:11" s="30" customFormat="1" ht="18.75">
      <c r="B39" s="32" t="s">
        <v>57</v>
      </c>
      <c r="C39" s="32"/>
      <c r="D39" s="32"/>
      <c r="E39" s="33"/>
      <c r="F39" s="33"/>
      <c r="G39" s="32" t="s">
        <v>58</v>
      </c>
      <c r="H39" s="32"/>
      <c r="J39" s="31"/>
      <c r="K39" s="31"/>
    </row>
    <row r="40" spans="2:8" ht="15">
      <c r="B40" s="34"/>
      <c r="C40" s="34"/>
      <c r="D40" s="34"/>
      <c r="E40" s="34"/>
      <c r="F40" s="34"/>
      <c r="G40" s="34"/>
      <c r="H40" s="34"/>
    </row>
    <row r="41" spans="1:10" ht="16.5">
      <c r="A41"/>
      <c r="B41" s="17" t="s">
        <v>34</v>
      </c>
      <c r="C41" s="17"/>
      <c r="D41" s="17"/>
      <c r="E41" s="17"/>
      <c r="F41" s="17"/>
      <c r="G41" s="17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17" t="s">
        <v>35</v>
      </c>
      <c r="C43" s="17"/>
      <c r="D43" s="17"/>
      <c r="E43" s="17"/>
      <c r="F43" s="17"/>
      <c r="G43" s="17"/>
      <c r="H43"/>
      <c r="I43"/>
      <c r="J43"/>
    </row>
    <row r="44" spans="1:11" ht="16.5">
      <c r="A44"/>
      <c r="B44" s="17" t="s">
        <v>59</v>
      </c>
      <c r="C44" s="17"/>
      <c r="D44" s="17"/>
      <c r="E44" s="8"/>
      <c r="F44" s="8"/>
      <c r="G44" s="17" t="s">
        <v>36</v>
      </c>
      <c r="H44" s="19"/>
      <c r="J44" s="18"/>
      <c r="K44" s="18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21" activePane="bottomLeft" state="frozen"/>
      <selection pane="topLeft" activeCell="Q28" sqref="Q28"/>
      <selection pane="bottomLeft" activeCell="Q28" sqref="Q28"/>
    </sheetView>
  </sheetViews>
  <sheetFormatPr defaultColWidth="9.00390625" defaultRowHeight="12.75"/>
  <cols>
    <col min="1" max="1" width="10.00390625" style="18" customWidth="1"/>
    <col min="2" max="2" width="30.125" style="18" customWidth="1"/>
    <col min="3" max="3" width="11.25390625" style="18" hidden="1" customWidth="1"/>
    <col min="4" max="4" width="9.625" style="18" hidden="1" customWidth="1"/>
    <col min="5" max="5" width="11.25390625" style="18" hidden="1" customWidth="1"/>
    <col min="6" max="7" width="10.125" style="18" hidden="1" customWidth="1"/>
    <col min="8" max="9" width="13.375" style="18" bestFit="1" customWidth="1"/>
    <col min="10" max="10" width="13.375" style="19" bestFit="1" customWidth="1"/>
    <col min="11" max="11" width="10.125" style="19" bestFit="1" customWidth="1"/>
    <col min="12" max="12" width="10.125" style="18" bestFit="1" customWidth="1"/>
    <col min="13" max="13" width="11.25390625" style="18" bestFit="1" customWidth="1"/>
    <col min="14" max="14" width="13.375" style="18" bestFit="1" customWidth="1"/>
    <col min="15" max="16" width="11.25390625" style="18" bestFit="1" customWidth="1"/>
    <col min="17" max="17" width="10.125" style="18" customWidth="1"/>
    <col min="18" max="16384" width="9.125" style="18" customWidth="1"/>
  </cols>
  <sheetData>
    <row r="3" spans="1:17" ht="18.75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0"/>
    </row>
    <row r="4" spans="1:17" ht="18.75">
      <c r="A4" s="152" t="s">
        <v>39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20"/>
    </row>
    <row r="5" spans="1:17" ht="15.75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6"/>
    </row>
    <row r="6" spans="1:17" ht="15.75">
      <c r="A6" s="154" t="s">
        <v>69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37"/>
    </row>
    <row r="7" spans="1:17" ht="15.75">
      <c r="A7" s="37"/>
      <c r="B7" s="37"/>
      <c r="C7" s="37"/>
      <c r="D7" s="37"/>
      <c r="E7" s="37"/>
      <c r="F7" s="37"/>
      <c r="G7" s="37"/>
      <c r="H7" s="37"/>
      <c r="I7" s="37"/>
      <c r="J7" s="21"/>
      <c r="K7" s="21"/>
      <c r="L7" s="37"/>
      <c r="M7" s="37"/>
      <c r="N7" s="37"/>
      <c r="O7" s="37"/>
      <c r="P7" s="37"/>
      <c r="Q7" s="37"/>
    </row>
    <row r="8" spans="1:18" ht="48.75" customHeight="1">
      <c r="A8" s="135"/>
      <c r="B8" s="136" t="s">
        <v>6</v>
      </c>
      <c r="C8" s="136" t="s">
        <v>67</v>
      </c>
      <c r="D8" s="136"/>
      <c r="E8" s="136"/>
      <c r="F8" s="136"/>
      <c r="G8" s="136"/>
      <c r="H8" s="136" t="s">
        <v>63</v>
      </c>
      <c r="I8" s="136"/>
      <c r="J8" s="136"/>
      <c r="K8" s="136"/>
      <c r="L8" s="136"/>
      <c r="M8" s="136" t="s">
        <v>64</v>
      </c>
      <c r="N8" s="136"/>
      <c r="O8" s="136"/>
      <c r="P8" s="136"/>
      <c r="Q8" s="145"/>
      <c r="R8" s="137" t="s">
        <v>65</v>
      </c>
    </row>
    <row r="9" spans="1:18" ht="12.75" customHeight="1">
      <c r="A9" s="135"/>
      <c r="B9" s="136"/>
      <c r="C9" s="136" t="s">
        <v>1</v>
      </c>
      <c r="D9" s="136" t="s">
        <v>29</v>
      </c>
      <c r="E9" s="136"/>
      <c r="F9" s="136"/>
      <c r="G9" s="145"/>
      <c r="H9" s="136" t="s">
        <v>7</v>
      </c>
      <c r="I9" s="136" t="s">
        <v>29</v>
      </c>
      <c r="J9" s="136"/>
      <c r="K9" s="136"/>
      <c r="L9" s="145"/>
      <c r="M9" s="136" t="s">
        <v>7</v>
      </c>
      <c r="N9" s="136" t="s">
        <v>29</v>
      </c>
      <c r="O9" s="136"/>
      <c r="P9" s="136"/>
      <c r="Q9" s="145"/>
      <c r="R9" s="137"/>
    </row>
    <row r="10" spans="1:18" ht="50.25" customHeight="1">
      <c r="A10" s="135"/>
      <c r="B10" s="136"/>
      <c r="C10" s="136"/>
      <c r="D10" s="40" t="s">
        <v>30</v>
      </c>
      <c r="E10" s="40" t="s">
        <v>31</v>
      </c>
      <c r="F10" s="40" t="s">
        <v>32</v>
      </c>
      <c r="G10" s="40" t="s">
        <v>33</v>
      </c>
      <c r="H10" s="136"/>
      <c r="I10" s="40" t="s">
        <v>30</v>
      </c>
      <c r="J10" s="40" t="s">
        <v>31</v>
      </c>
      <c r="K10" s="40" t="s">
        <v>32</v>
      </c>
      <c r="L10" s="40" t="s">
        <v>33</v>
      </c>
      <c r="M10" s="136"/>
      <c r="N10" s="40" t="s">
        <v>30</v>
      </c>
      <c r="O10" s="40" t="s">
        <v>31</v>
      </c>
      <c r="P10" s="40" t="s">
        <v>32</v>
      </c>
      <c r="Q10" s="41" t="s">
        <v>33</v>
      </c>
      <c r="R10" s="137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42">
        <v>17</v>
      </c>
      <c r="R11" s="3">
        <v>18</v>
      </c>
    </row>
    <row r="12" spans="1:15" ht="15.75">
      <c r="A12" s="148" t="s">
        <v>25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7" s="14" customFormat="1" ht="38.25">
      <c r="A13" s="22"/>
      <c r="B13" s="23" t="s">
        <v>23</v>
      </c>
      <c r="C13" s="24">
        <f>SUM(E13:G13)</f>
        <v>1198</v>
      </c>
      <c r="D13" s="24"/>
      <c r="E13" s="24">
        <v>1088</v>
      </c>
      <c r="F13" s="24"/>
      <c r="G13" s="24">
        <v>110</v>
      </c>
      <c r="H13" s="24">
        <f>SUM(J13:L13)</f>
        <v>2272.0999999999995</v>
      </c>
      <c r="I13" s="24">
        <f>I14+I19+I25</f>
        <v>0</v>
      </c>
      <c r="J13" s="24">
        <f>J14+J19+J25</f>
        <v>2272.0999999999995</v>
      </c>
      <c r="K13" s="24">
        <f>K14+K19+K25</f>
        <v>0</v>
      </c>
      <c r="L13" s="24">
        <f>L14+L19+L25</f>
        <v>0</v>
      </c>
      <c r="M13" s="24">
        <f aca="true" t="shared" si="0" ref="M13:M30">SUM(N13:Q13)</f>
        <v>978.6200000000001</v>
      </c>
      <c r="N13" s="24">
        <f>N14+N25+N19</f>
        <v>0</v>
      </c>
      <c r="O13" s="24">
        <f>O14+O25+O19</f>
        <v>978.6200000000001</v>
      </c>
      <c r="P13" s="24">
        <f>P14+P25+P19</f>
        <v>0</v>
      </c>
      <c r="Q13" s="24">
        <f>Q14+Q25+Q19</f>
        <v>0</v>
      </c>
    </row>
    <row r="14" spans="1:17" s="14" customFormat="1" ht="63">
      <c r="A14" s="35"/>
      <c r="B14" s="15" t="s">
        <v>20</v>
      </c>
      <c r="C14" s="24"/>
      <c r="D14" s="24"/>
      <c r="E14" s="24"/>
      <c r="F14" s="24"/>
      <c r="G14" s="24"/>
      <c r="H14" s="24">
        <f>SUM(J14:L14)</f>
        <v>0</v>
      </c>
      <c r="I14" s="24">
        <f>SUM(I15:I18)</f>
        <v>0</v>
      </c>
      <c r="J14" s="24">
        <f>SUM(J15:J18)</f>
        <v>0</v>
      </c>
      <c r="K14" s="24">
        <f>SUM(K15:K18)</f>
        <v>0</v>
      </c>
      <c r="L14" s="24">
        <f>SUM(L15:L18)</f>
        <v>0</v>
      </c>
      <c r="M14" s="24">
        <f t="shared" si="0"/>
        <v>0</v>
      </c>
      <c r="N14" s="24">
        <f>SUM(N15:N18)</f>
        <v>0</v>
      </c>
      <c r="O14" s="24">
        <f>SUM(O15:O18)</f>
        <v>0</v>
      </c>
      <c r="P14" s="24">
        <f>SUM(P15:P18)</f>
        <v>0</v>
      </c>
      <c r="Q14" s="24">
        <f>SUM(Q15:Q18)</f>
        <v>0</v>
      </c>
    </row>
    <row r="15" spans="1:17" ht="25.5">
      <c r="A15" s="25"/>
      <c r="B15" s="26" t="s">
        <v>18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7">
        <f aca="true" t="shared" si="1" ref="H15:H30">SUM(I15:L15)</f>
        <v>0</v>
      </c>
      <c r="I15" s="27">
        <v>0</v>
      </c>
      <c r="J15" s="27"/>
      <c r="K15" s="27"/>
      <c r="L15" s="27"/>
      <c r="M15" s="27">
        <f t="shared" si="0"/>
        <v>0</v>
      </c>
      <c r="N15" s="27"/>
      <c r="O15" s="27"/>
      <c r="P15" s="27"/>
      <c r="Q15" s="27"/>
    </row>
    <row r="16" spans="1:17" ht="25.5">
      <c r="A16" s="25"/>
      <c r="B16" s="26" t="s">
        <v>40</v>
      </c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7">
        <f t="shared" si="1"/>
        <v>0</v>
      </c>
      <c r="I16" s="27">
        <v>0</v>
      </c>
      <c r="J16" s="27"/>
      <c r="K16" s="27"/>
      <c r="L16" s="27"/>
      <c r="M16" s="27">
        <v>0</v>
      </c>
      <c r="N16" s="27"/>
      <c r="O16" s="27"/>
      <c r="P16" s="27"/>
      <c r="Q16" s="27"/>
    </row>
    <row r="17" spans="1:17" ht="51">
      <c r="A17" s="25"/>
      <c r="B17" s="26" t="s">
        <v>41</v>
      </c>
      <c r="C17" s="25" t="s">
        <v>0</v>
      </c>
      <c r="D17" s="25" t="s">
        <v>0</v>
      </c>
      <c r="E17" s="25" t="s">
        <v>0</v>
      </c>
      <c r="F17" s="25" t="s">
        <v>0</v>
      </c>
      <c r="G17" s="25" t="s">
        <v>0</v>
      </c>
      <c r="H17" s="27">
        <f t="shared" si="1"/>
        <v>0</v>
      </c>
      <c r="I17" s="27">
        <v>0</v>
      </c>
      <c r="J17" s="27"/>
      <c r="K17" s="27"/>
      <c r="L17" s="27"/>
      <c r="M17" s="27">
        <f t="shared" si="0"/>
        <v>0</v>
      </c>
      <c r="N17" s="27"/>
      <c r="O17" s="27"/>
      <c r="P17" s="27"/>
      <c r="Q17" s="27"/>
    </row>
    <row r="18" spans="1:17" ht="25.5">
      <c r="A18" s="25"/>
      <c r="B18" s="26" t="s">
        <v>19</v>
      </c>
      <c r="C18" s="25" t="s">
        <v>0</v>
      </c>
      <c r="D18" s="25" t="s">
        <v>0</v>
      </c>
      <c r="E18" s="25" t="s">
        <v>0</v>
      </c>
      <c r="F18" s="25" t="s">
        <v>0</v>
      </c>
      <c r="G18" s="25" t="s">
        <v>0</v>
      </c>
      <c r="H18" s="27">
        <f t="shared" si="1"/>
        <v>0</v>
      </c>
      <c r="I18" s="27">
        <v>0</v>
      </c>
      <c r="J18" s="27"/>
      <c r="K18" s="27"/>
      <c r="L18" s="27"/>
      <c r="M18" s="27">
        <f t="shared" si="0"/>
        <v>0</v>
      </c>
      <c r="N18" s="27"/>
      <c r="O18" s="27"/>
      <c r="P18" s="27"/>
      <c r="Q18" s="27"/>
    </row>
    <row r="19" spans="1:17" s="14" customFormat="1" ht="94.5">
      <c r="A19" s="35"/>
      <c r="B19" s="16" t="s">
        <v>21</v>
      </c>
      <c r="C19" s="35" t="s">
        <v>0</v>
      </c>
      <c r="D19" s="35" t="s">
        <v>0</v>
      </c>
      <c r="E19" s="35" t="s">
        <v>0</v>
      </c>
      <c r="F19" s="35" t="s">
        <v>0</v>
      </c>
      <c r="G19" s="35" t="s">
        <v>0</v>
      </c>
      <c r="H19" s="24">
        <f t="shared" si="1"/>
        <v>2272.0999999999995</v>
      </c>
      <c r="I19" s="24">
        <f>SUM(I20:I24)</f>
        <v>0</v>
      </c>
      <c r="J19" s="24">
        <f>SUM(J20:J24)</f>
        <v>2272.0999999999995</v>
      </c>
      <c r="K19" s="24">
        <f>SUM(K20:K24)</f>
        <v>0</v>
      </c>
      <c r="L19" s="24">
        <f>SUM(L20:L24)</f>
        <v>0</v>
      </c>
      <c r="M19" s="24">
        <f t="shared" si="0"/>
        <v>978.6200000000001</v>
      </c>
      <c r="N19" s="24">
        <f>SUM(N20:N24)</f>
        <v>0</v>
      </c>
      <c r="O19" s="24">
        <f>SUM(O20:O24)</f>
        <v>978.6200000000001</v>
      </c>
      <c r="P19" s="24">
        <f>SUM(P20:P24)</f>
        <v>0</v>
      </c>
      <c r="Q19" s="24">
        <f>SUM(Q20:Q24)</f>
        <v>0</v>
      </c>
    </row>
    <row r="20" spans="1:17" ht="63.75">
      <c r="A20" s="25"/>
      <c r="B20" s="26" t="s">
        <v>42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7">
        <f t="shared" si="1"/>
        <v>1780.1</v>
      </c>
      <c r="I20" s="27">
        <v>0</v>
      </c>
      <c r="J20" s="44">
        <v>1780.1</v>
      </c>
      <c r="K20" s="27"/>
      <c r="L20" s="27"/>
      <c r="M20" s="27">
        <f t="shared" si="0"/>
        <v>764.39</v>
      </c>
      <c r="N20" s="27"/>
      <c r="O20" s="27">
        <v>764.39</v>
      </c>
      <c r="P20" s="27"/>
      <c r="Q20" s="27"/>
    </row>
    <row r="21" spans="1:17" ht="38.25">
      <c r="A21" s="25"/>
      <c r="B21" s="26" t="s">
        <v>43</v>
      </c>
      <c r="C21" s="25" t="s">
        <v>0</v>
      </c>
      <c r="D21" s="25" t="s">
        <v>0</v>
      </c>
      <c r="E21" s="25" t="s">
        <v>0</v>
      </c>
      <c r="F21" s="25" t="s">
        <v>0</v>
      </c>
      <c r="G21" s="25" t="s">
        <v>0</v>
      </c>
      <c r="H21" s="27">
        <f t="shared" si="1"/>
        <v>449.6</v>
      </c>
      <c r="I21" s="27">
        <v>0</v>
      </c>
      <c r="J21" s="27">
        <v>449.6</v>
      </c>
      <c r="K21" s="27"/>
      <c r="L21" s="27"/>
      <c r="M21" s="27">
        <f t="shared" si="0"/>
        <v>171.83</v>
      </c>
      <c r="N21" s="27"/>
      <c r="O21" s="27">
        <v>171.83</v>
      </c>
      <c r="P21" s="27"/>
      <c r="Q21" s="27"/>
    </row>
    <row r="22" spans="1:17" ht="51">
      <c r="A22" s="25"/>
      <c r="B22" s="26" t="s">
        <v>44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7">
        <f t="shared" si="1"/>
        <v>0</v>
      </c>
      <c r="I22" s="27">
        <v>0</v>
      </c>
      <c r="J22" s="27"/>
      <c r="K22" s="27"/>
      <c r="L22" s="27"/>
      <c r="M22" s="27">
        <f t="shared" si="0"/>
        <v>0</v>
      </c>
      <c r="N22" s="27"/>
      <c r="O22" s="27"/>
      <c r="P22" s="27"/>
      <c r="Q22" s="27"/>
    </row>
    <row r="23" spans="1:17" ht="38.25">
      <c r="A23" s="25"/>
      <c r="B23" s="26" t="s">
        <v>45</v>
      </c>
      <c r="C23" s="25" t="s">
        <v>0</v>
      </c>
      <c r="D23" s="25" t="s">
        <v>0</v>
      </c>
      <c r="E23" s="25" t="s">
        <v>0</v>
      </c>
      <c r="F23" s="25" t="s">
        <v>0</v>
      </c>
      <c r="G23" s="25" t="s">
        <v>0</v>
      </c>
      <c r="H23" s="27">
        <f t="shared" si="1"/>
        <v>21.2</v>
      </c>
      <c r="I23" s="27">
        <v>0</v>
      </c>
      <c r="J23" s="27">
        <v>21.2</v>
      </c>
      <c r="K23" s="27"/>
      <c r="L23" s="27"/>
      <c r="M23" s="27">
        <f t="shared" si="0"/>
        <v>21.2</v>
      </c>
      <c r="N23" s="27"/>
      <c r="O23" s="27">
        <v>21.2</v>
      </c>
      <c r="P23" s="27"/>
      <c r="Q23" s="27"/>
    </row>
    <row r="24" spans="1:17" ht="25.5">
      <c r="A24" s="25"/>
      <c r="B24" s="26" t="s">
        <v>46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7">
        <f t="shared" si="1"/>
        <v>21.2</v>
      </c>
      <c r="I24" s="27">
        <v>0</v>
      </c>
      <c r="J24" s="27">
        <v>21.2</v>
      </c>
      <c r="K24" s="27"/>
      <c r="L24" s="27"/>
      <c r="M24" s="27">
        <f t="shared" si="0"/>
        <v>21.2</v>
      </c>
      <c r="N24" s="27"/>
      <c r="O24" s="27">
        <v>21.2</v>
      </c>
      <c r="P24" s="27"/>
      <c r="Q24" s="27"/>
    </row>
    <row r="25" spans="1:17" s="14" customFormat="1" ht="126">
      <c r="A25" s="35"/>
      <c r="B25" s="16" t="s">
        <v>24</v>
      </c>
      <c r="C25" s="35" t="s">
        <v>0</v>
      </c>
      <c r="D25" s="35" t="s">
        <v>0</v>
      </c>
      <c r="E25" s="35" t="s">
        <v>0</v>
      </c>
      <c r="F25" s="35" t="s">
        <v>0</v>
      </c>
      <c r="G25" s="35" t="s">
        <v>0</v>
      </c>
      <c r="H25" s="24">
        <f t="shared" si="1"/>
        <v>0</v>
      </c>
      <c r="I25" s="24">
        <f>SUM(I26:I30)</f>
        <v>0</v>
      </c>
      <c r="J25" s="24">
        <f>SUM(J26:J30)</f>
        <v>0</v>
      </c>
      <c r="K25" s="24">
        <f>SUM(K26:K30)</f>
        <v>0</v>
      </c>
      <c r="L25" s="24">
        <f>SUM(L26:L30)</f>
        <v>0</v>
      </c>
      <c r="M25" s="24">
        <f t="shared" si="0"/>
        <v>0</v>
      </c>
      <c r="N25" s="24">
        <f>SUM(N26:N30)</f>
        <v>0</v>
      </c>
      <c r="O25" s="24">
        <f>SUM(O26:O30)</f>
        <v>0</v>
      </c>
      <c r="P25" s="24">
        <f>SUM(P26:P30)</f>
        <v>0</v>
      </c>
      <c r="Q25" s="24">
        <f>SUM(Q26:Q30)</f>
        <v>0</v>
      </c>
    </row>
    <row r="26" spans="1:17" ht="76.5">
      <c r="A26" s="25"/>
      <c r="B26" s="26" t="s">
        <v>47</v>
      </c>
      <c r="C26" s="25" t="s">
        <v>0</v>
      </c>
      <c r="D26" s="25" t="s">
        <v>0</v>
      </c>
      <c r="E26" s="25" t="s">
        <v>0</v>
      </c>
      <c r="F26" s="25" t="s">
        <v>0</v>
      </c>
      <c r="G26" s="25" t="s">
        <v>0</v>
      </c>
      <c r="H26" s="27">
        <f t="shared" si="1"/>
        <v>0</v>
      </c>
      <c r="I26" s="27">
        <v>0</v>
      </c>
      <c r="J26" s="27"/>
      <c r="K26" s="27"/>
      <c r="L26" s="27"/>
      <c r="M26" s="27">
        <f t="shared" si="0"/>
        <v>0</v>
      </c>
      <c r="N26" s="27">
        <v>0</v>
      </c>
      <c r="O26" s="27"/>
      <c r="P26" s="27"/>
      <c r="Q26" s="27"/>
    </row>
    <row r="27" spans="1:17" ht="76.5">
      <c r="A27" s="25"/>
      <c r="B27" s="26" t="s">
        <v>48</v>
      </c>
      <c r="C27" s="25" t="s">
        <v>0</v>
      </c>
      <c r="D27" s="25" t="s">
        <v>0</v>
      </c>
      <c r="E27" s="25" t="s">
        <v>0</v>
      </c>
      <c r="F27" s="25" t="s">
        <v>0</v>
      </c>
      <c r="G27" s="25" t="s">
        <v>0</v>
      </c>
      <c r="H27" s="27">
        <f t="shared" si="1"/>
        <v>0</v>
      </c>
      <c r="I27" s="27">
        <v>0</v>
      </c>
      <c r="J27" s="27"/>
      <c r="K27" s="27"/>
      <c r="L27" s="27"/>
      <c r="M27" s="27">
        <f t="shared" si="0"/>
        <v>0</v>
      </c>
      <c r="N27" s="27">
        <v>0</v>
      </c>
      <c r="O27" s="27"/>
      <c r="P27" s="27"/>
      <c r="Q27" s="27"/>
    </row>
    <row r="28" spans="1:17" ht="114.75">
      <c r="A28" s="25"/>
      <c r="B28" s="26" t="s">
        <v>49</v>
      </c>
      <c r="C28" s="25" t="s">
        <v>0</v>
      </c>
      <c r="D28" s="25" t="s">
        <v>0</v>
      </c>
      <c r="E28" s="25" t="s">
        <v>0</v>
      </c>
      <c r="F28" s="25" t="s">
        <v>0</v>
      </c>
      <c r="G28" s="25" t="s">
        <v>0</v>
      </c>
      <c r="H28" s="27">
        <f t="shared" si="1"/>
        <v>0</v>
      </c>
      <c r="I28" s="27">
        <v>0</v>
      </c>
      <c r="J28" s="27"/>
      <c r="K28" s="27"/>
      <c r="L28" s="27"/>
      <c r="M28" s="27">
        <f t="shared" si="0"/>
        <v>0</v>
      </c>
      <c r="N28" s="27">
        <v>0</v>
      </c>
      <c r="O28" s="27"/>
      <c r="P28" s="27"/>
      <c r="Q28" s="27"/>
    </row>
    <row r="29" spans="1:17" ht="63.75">
      <c r="A29" s="25"/>
      <c r="B29" s="26" t="s">
        <v>50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7">
        <f t="shared" si="1"/>
        <v>0</v>
      </c>
      <c r="I29" s="27">
        <v>0</v>
      </c>
      <c r="J29" s="27"/>
      <c r="K29" s="27"/>
      <c r="L29" s="27"/>
      <c r="M29" s="27">
        <f t="shared" si="0"/>
        <v>0</v>
      </c>
      <c r="N29" s="27">
        <v>0</v>
      </c>
      <c r="O29" s="27"/>
      <c r="P29" s="27"/>
      <c r="Q29" s="27"/>
    </row>
    <row r="30" spans="1:17" ht="63.75">
      <c r="A30" s="25"/>
      <c r="B30" s="26" t="s">
        <v>26</v>
      </c>
      <c r="C30" s="25" t="s">
        <v>0</v>
      </c>
      <c r="D30" s="25" t="s">
        <v>0</v>
      </c>
      <c r="E30" s="25" t="s">
        <v>0</v>
      </c>
      <c r="F30" s="25" t="s">
        <v>0</v>
      </c>
      <c r="G30" s="25" t="s">
        <v>0</v>
      </c>
      <c r="H30" s="27">
        <f t="shared" si="1"/>
        <v>0</v>
      </c>
      <c r="I30" s="27">
        <v>0</v>
      </c>
      <c r="J30" s="27"/>
      <c r="K30" s="27"/>
      <c r="L30" s="27"/>
      <c r="M30" s="27">
        <f t="shared" si="0"/>
        <v>0</v>
      </c>
      <c r="N30" s="27">
        <v>0</v>
      </c>
      <c r="O30" s="27"/>
      <c r="P30" s="27"/>
      <c r="Q30" s="27"/>
    </row>
    <row r="32" spans="1:11" s="28" customFormat="1" ht="11.25">
      <c r="A32" s="28" t="s">
        <v>51</v>
      </c>
      <c r="B32" s="28" t="s">
        <v>52</v>
      </c>
      <c r="J32" s="29"/>
      <c r="K32" s="29"/>
    </row>
    <row r="33" spans="1:11" s="28" customFormat="1" ht="11.25">
      <c r="A33" s="28" t="s">
        <v>53</v>
      </c>
      <c r="B33" s="28" t="s">
        <v>54</v>
      </c>
      <c r="J33" s="29"/>
      <c r="K33" s="29"/>
    </row>
    <row r="35" spans="2:11" s="30" customFormat="1" ht="18.75">
      <c r="B35" s="32" t="s">
        <v>55</v>
      </c>
      <c r="C35" s="32"/>
      <c r="D35" s="32"/>
      <c r="E35" s="33"/>
      <c r="F35" s="33"/>
      <c r="G35" s="32" t="s">
        <v>56</v>
      </c>
      <c r="H35" s="32"/>
      <c r="J35" s="31"/>
      <c r="K35" s="31"/>
    </row>
    <row r="36" spans="2:11" s="30" customFormat="1" ht="18.75">
      <c r="B36" s="32"/>
      <c r="C36" s="32"/>
      <c r="D36" s="32"/>
      <c r="E36" s="32"/>
      <c r="F36" s="32"/>
      <c r="G36" s="32"/>
      <c r="H36" s="32"/>
      <c r="J36" s="31"/>
      <c r="K36" s="31"/>
    </row>
    <row r="37" spans="2:11" s="30" customFormat="1" ht="18.75">
      <c r="B37" s="32" t="s">
        <v>3</v>
      </c>
      <c r="C37" s="32"/>
      <c r="D37" s="32"/>
      <c r="E37" s="33"/>
      <c r="F37" s="33"/>
      <c r="G37" s="32" t="s">
        <v>4</v>
      </c>
      <c r="H37" s="32"/>
      <c r="J37" s="31"/>
      <c r="K37" s="31"/>
    </row>
    <row r="38" spans="2:11" s="30" customFormat="1" ht="18.75">
      <c r="B38" s="32"/>
      <c r="C38" s="32"/>
      <c r="D38" s="32"/>
      <c r="E38" s="32"/>
      <c r="F38" s="32"/>
      <c r="G38" s="32"/>
      <c r="H38" s="32"/>
      <c r="J38" s="31"/>
      <c r="K38" s="31"/>
    </row>
    <row r="39" spans="2:11" s="30" customFormat="1" ht="18.75">
      <c r="B39" s="32" t="s">
        <v>57</v>
      </c>
      <c r="C39" s="32"/>
      <c r="D39" s="32"/>
      <c r="E39" s="33"/>
      <c r="F39" s="33"/>
      <c r="G39" s="32" t="s">
        <v>58</v>
      </c>
      <c r="H39" s="32"/>
      <c r="J39" s="31"/>
      <c r="K39" s="31"/>
    </row>
    <row r="40" spans="2:8" ht="15">
      <c r="B40" s="34"/>
      <c r="C40" s="34"/>
      <c r="D40" s="34"/>
      <c r="E40" s="34"/>
      <c r="F40" s="34"/>
      <c r="G40" s="34"/>
      <c r="H40" s="34"/>
    </row>
    <row r="41" spans="1:10" ht="16.5">
      <c r="A41"/>
      <c r="B41" s="17" t="s">
        <v>34</v>
      </c>
      <c r="C41" s="17"/>
      <c r="D41" s="17"/>
      <c r="E41" s="17"/>
      <c r="F41" s="17"/>
      <c r="G41" s="17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17" t="s">
        <v>35</v>
      </c>
      <c r="C43" s="17"/>
      <c r="D43" s="17"/>
      <c r="E43" s="17"/>
      <c r="F43" s="17"/>
      <c r="G43" s="17"/>
      <c r="H43"/>
      <c r="I43"/>
      <c r="J43"/>
    </row>
    <row r="44" spans="1:11" ht="16.5">
      <c r="A44"/>
      <c r="B44" s="17" t="s">
        <v>59</v>
      </c>
      <c r="C44" s="17"/>
      <c r="D44" s="17"/>
      <c r="E44" s="8"/>
      <c r="F44" s="8"/>
      <c r="G44" s="17" t="s">
        <v>36</v>
      </c>
      <c r="H44" s="19"/>
      <c r="J44" s="18"/>
      <c r="K44" s="18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12" activePane="bottomLeft" state="frozen"/>
      <selection pane="topLeft" activeCell="Q28" sqref="Q28"/>
      <selection pane="bottomLeft" activeCell="M17" sqref="M17"/>
    </sheetView>
  </sheetViews>
  <sheetFormatPr defaultColWidth="9.00390625" defaultRowHeight="12.75"/>
  <cols>
    <col min="1" max="1" width="10.00390625" style="18" customWidth="1"/>
    <col min="2" max="2" width="30.125" style="18" customWidth="1"/>
    <col min="3" max="3" width="11.25390625" style="18" hidden="1" customWidth="1"/>
    <col min="4" max="4" width="9.625" style="18" hidden="1" customWidth="1"/>
    <col min="5" max="5" width="11.25390625" style="18" hidden="1" customWidth="1"/>
    <col min="6" max="7" width="10.125" style="18" hidden="1" customWidth="1"/>
    <col min="8" max="9" width="13.375" style="18" bestFit="1" customWidth="1"/>
    <col min="10" max="10" width="13.375" style="19" bestFit="1" customWidth="1"/>
    <col min="11" max="11" width="10.125" style="19" bestFit="1" customWidth="1"/>
    <col min="12" max="12" width="10.125" style="18" bestFit="1" customWidth="1"/>
    <col min="13" max="13" width="11.25390625" style="18" bestFit="1" customWidth="1"/>
    <col min="14" max="14" width="13.375" style="18" bestFit="1" customWidth="1"/>
    <col min="15" max="16" width="11.25390625" style="18" bestFit="1" customWidth="1"/>
    <col min="17" max="17" width="10.125" style="18" customWidth="1"/>
    <col min="18" max="16384" width="9.125" style="18" customWidth="1"/>
  </cols>
  <sheetData>
    <row r="3" spans="1:17" ht="18.75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0"/>
    </row>
    <row r="4" spans="1:17" ht="18.75">
      <c r="A4" s="152" t="s">
        <v>39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20"/>
    </row>
    <row r="5" spans="1:17" ht="15.75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6"/>
    </row>
    <row r="6" spans="1:17" ht="15.75">
      <c r="A6" s="154" t="s">
        <v>66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37"/>
    </row>
    <row r="7" spans="1:17" ht="15.75">
      <c r="A7" s="37"/>
      <c r="B7" s="37"/>
      <c r="C7" s="37"/>
      <c r="D7" s="37"/>
      <c r="E7" s="37"/>
      <c r="F7" s="37"/>
      <c r="G7" s="37"/>
      <c r="H7" s="37"/>
      <c r="I7" s="37"/>
      <c r="J7" s="21"/>
      <c r="K7" s="21"/>
      <c r="L7" s="37"/>
      <c r="M7" s="37"/>
      <c r="N7" s="37"/>
      <c r="O7" s="37"/>
      <c r="P7" s="37"/>
      <c r="Q7" s="37"/>
    </row>
    <row r="8" spans="1:18" ht="43.5" customHeight="1">
      <c r="A8" s="135"/>
      <c r="B8" s="136" t="s">
        <v>6</v>
      </c>
      <c r="C8" s="136" t="s">
        <v>62</v>
      </c>
      <c r="D8" s="136"/>
      <c r="E8" s="136"/>
      <c r="F8" s="136"/>
      <c r="G8" s="136"/>
      <c r="H8" s="136" t="s">
        <v>63</v>
      </c>
      <c r="I8" s="136"/>
      <c r="J8" s="136"/>
      <c r="K8" s="136"/>
      <c r="L8" s="136"/>
      <c r="M8" s="136" t="s">
        <v>74</v>
      </c>
      <c r="N8" s="136"/>
      <c r="O8" s="136"/>
      <c r="P8" s="136"/>
      <c r="Q8" s="145"/>
      <c r="R8" s="137" t="s">
        <v>65</v>
      </c>
    </row>
    <row r="9" spans="1:18" ht="12.75" customHeight="1">
      <c r="A9" s="135"/>
      <c r="B9" s="136"/>
      <c r="C9" s="136" t="s">
        <v>1</v>
      </c>
      <c r="D9" s="136" t="s">
        <v>29</v>
      </c>
      <c r="E9" s="136"/>
      <c r="F9" s="136"/>
      <c r="G9" s="145"/>
      <c r="H9" s="136" t="s">
        <v>7</v>
      </c>
      <c r="I9" s="136" t="s">
        <v>29</v>
      </c>
      <c r="J9" s="136"/>
      <c r="K9" s="136"/>
      <c r="L9" s="145"/>
      <c r="M9" s="136" t="s">
        <v>7</v>
      </c>
      <c r="N9" s="136" t="s">
        <v>29</v>
      </c>
      <c r="O9" s="136"/>
      <c r="P9" s="136"/>
      <c r="Q9" s="145"/>
      <c r="R9" s="137"/>
    </row>
    <row r="10" spans="1:18" ht="50.25" customHeight="1">
      <c r="A10" s="135"/>
      <c r="B10" s="136"/>
      <c r="C10" s="136"/>
      <c r="D10" s="40" t="s">
        <v>30</v>
      </c>
      <c r="E10" s="40" t="s">
        <v>31</v>
      </c>
      <c r="F10" s="40" t="s">
        <v>32</v>
      </c>
      <c r="G10" s="40" t="s">
        <v>33</v>
      </c>
      <c r="H10" s="136"/>
      <c r="I10" s="40" t="s">
        <v>30</v>
      </c>
      <c r="J10" s="40" t="s">
        <v>31</v>
      </c>
      <c r="K10" s="40" t="s">
        <v>32</v>
      </c>
      <c r="L10" s="40" t="s">
        <v>33</v>
      </c>
      <c r="M10" s="136"/>
      <c r="N10" s="40" t="s">
        <v>30</v>
      </c>
      <c r="O10" s="40" t="s">
        <v>31</v>
      </c>
      <c r="P10" s="40" t="s">
        <v>32</v>
      </c>
      <c r="Q10" s="41" t="s">
        <v>33</v>
      </c>
      <c r="R10" s="137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42">
        <v>17</v>
      </c>
      <c r="R11" s="3">
        <v>18</v>
      </c>
    </row>
    <row r="12" spans="1:15" ht="15.75">
      <c r="A12" s="148" t="s">
        <v>25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7" s="14" customFormat="1" ht="38.25">
      <c r="A13" s="22"/>
      <c r="B13" s="23" t="s">
        <v>23</v>
      </c>
      <c r="C13" s="24">
        <f>SUM(E13:G13)</f>
        <v>37476.100000000006</v>
      </c>
      <c r="D13" s="24"/>
      <c r="E13" s="24">
        <v>35125.8</v>
      </c>
      <c r="F13" s="24">
        <v>568.4</v>
      </c>
      <c r="G13" s="24">
        <v>1781.9</v>
      </c>
      <c r="H13" s="24">
        <f>SUM(J13:L13)</f>
        <v>88871.7</v>
      </c>
      <c r="I13" s="24">
        <f>I14+I19+I25</f>
        <v>0</v>
      </c>
      <c r="J13" s="24">
        <f>J14+J19+J25</f>
        <v>86916.2</v>
      </c>
      <c r="K13" s="24">
        <f>K14+K19+K25</f>
        <v>1829.3</v>
      </c>
      <c r="L13" s="24">
        <f>L14+L19+L25</f>
        <v>126.2</v>
      </c>
      <c r="M13" s="24">
        <f>SUM(N13:Q13)</f>
        <v>76878.37999999999</v>
      </c>
      <c r="N13" s="24">
        <f>N14+N19+N25</f>
        <v>0</v>
      </c>
      <c r="O13" s="24">
        <f>O14+O19+O25</f>
        <v>76049.59999999999</v>
      </c>
      <c r="P13" s="24">
        <f>P14+P19+P25</f>
        <v>702.58</v>
      </c>
      <c r="Q13" s="24">
        <f>Q14+Q19+Q25</f>
        <v>126.2</v>
      </c>
    </row>
    <row r="14" spans="1:17" s="14" customFormat="1" ht="63">
      <c r="A14" s="35"/>
      <c r="B14" s="15" t="s">
        <v>20</v>
      </c>
      <c r="C14" s="38" t="s">
        <v>0</v>
      </c>
      <c r="D14" s="38" t="s">
        <v>0</v>
      </c>
      <c r="E14" s="38" t="s">
        <v>0</v>
      </c>
      <c r="F14" s="38" t="s">
        <v>0</v>
      </c>
      <c r="G14" s="38" t="s">
        <v>0</v>
      </c>
      <c r="H14" s="24">
        <f>SUM(J14:L14)</f>
        <v>86197.90000000001</v>
      </c>
      <c r="I14" s="24">
        <f>SUM(I15:I18)</f>
        <v>0</v>
      </c>
      <c r="J14" s="24">
        <f>SUM(J15:J18)</f>
        <v>84368.6</v>
      </c>
      <c r="K14" s="24">
        <f>SUM(K15:K18)</f>
        <v>1829.3</v>
      </c>
      <c r="L14" s="24">
        <f>SUM(L15:L18)</f>
        <v>0</v>
      </c>
      <c r="M14" s="24">
        <f aca="true" t="shared" si="0" ref="M14:M30">SUM(N14:Q14)</f>
        <v>74487.28</v>
      </c>
      <c r="N14" s="24">
        <f>SUM(N15:N18)</f>
        <v>0</v>
      </c>
      <c r="O14" s="24">
        <f>SUM(O15:O18)</f>
        <v>73784.7</v>
      </c>
      <c r="P14" s="24">
        <f>SUM(P15:P18)</f>
        <v>702.58</v>
      </c>
      <c r="Q14" s="24">
        <f>SUM(Q15:Q18)</f>
        <v>0</v>
      </c>
    </row>
    <row r="15" spans="1:17" ht="25.5">
      <c r="A15" s="25"/>
      <c r="B15" s="26" t="s">
        <v>18</v>
      </c>
      <c r="C15" s="25" t="s">
        <v>0</v>
      </c>
      <c r="D15" s="25" t="s">
        <v>0</v>
      </c>
      <c r="E15" s="25" t="s">
        <v>0</v>
      </c>
      <c r="F15" s="25" t="s">
        <v>0</v>
      </c>
      <c r="G15" s="25" t="s">
        <v>0</v>
      </c>
      <c r="H15" s="27">
        <f aca="true" t="shared" si="1" ref="H15:H30">SUM(I15:L15)</f>
        <v>61745.9</v>
      </c>
      <c r="I15" s="27">
        <v>0</v>
      </c>
      <c r="J15" s="27">
        <f>56733.6+3250.8</f>
        <v>59984.4</v>
      </c>
      <c r="K15" s="27">
        <v>1761.5</v>
      </c>
      <c r="L15" s="27"/>
      <c r="M15" s="27">
        <f>SUM(N15:Q15)</f>
        <v>50430.68</v>
      </c>
      <c r="N15" s="27"/>
      <c r="O15" s="27">
        <v>49795.82</v>
      </c>
      <c r="P15" s="27">
        <v>634.86</v>
      </c>
      <c r="Q15" s="27"/>
    </row>
    <row r="16" spans="1:17" ht="25.5">
      <c r="A16" s="25"/>
      <c r="B16" s="26" t="s">
        <v>40</v>
      </c>
      <c r="C16" s="25" t="s">
        <v>0</v>
      </c>
      <c r="D16" s="25" t="s">
        <v>0</v>
      </c>
      <c r="E16" s="25" t="s">
        <v>0</v>
      </c>
      <c r="F16" s="25" t="s">
        <v>0</v>
      </c>
      <c r="G16" s="25" t="s">
        <v>0</v>
      </c>
      <c r="H16" s="27">
        <f t="shared" si="1"/>
        <v>67.8</v>
      </c>
      <c r="I16" s="27">
        <v>0</v>
      </c>
      <c r="J16" s="27"/>
      <c r="K16" s="27">
        <v>67.8</v>
      </c>
      <c r="L16" s="27"/>
      <c r="M16" s="27">
        <f>P16</f>
        <v>67.72</v>
      </c>
      <c r="N16" s="27"/>
      <c r="O16" s="27"/>
      <c r="P16" s="27">
        <v>67.72</v>
      </c>
      <c r="Q16" s="27"/>
    </row>
    <row r="17" spans="1:17" ht="51">
      <c r="A17" s="25"/>
      <c r="B17" s="26" t="s">
        <v>41</v>
      </c>
      <c r="C17" s="25" t="s">
        <v>0</v>
      </c>
      <c r="D17" s="25" t="s">
        <v>0</v>
      </c>
      <c r="E17" s="25" t="s">
        <v>0</v>
      </c>
      <c r="F17" s="25" t="s">
        <v>0</v>
      </c>
      <c r="G17" s="25" t="s">
        <v>0</v>
      </c>
      <c r="H17" s="27">
        <f t="shared" si="1"/>
        <v>0</v>
      </c>
      <c r="I17" s="27">
        <v>0</v>
      </c>
      <c r="J17" s="27"/>
      <c r="K17" s="27"/>
      <c r="L17" s="27"/>
      <c r="M17" s="27">
        <f t="shared" si="0"/>
        <v>0</v>
      </c>
      <c r="N17" s="27"/>
      <c r="O17" s="27"/>
      <c r="P17" s="27"/>
      <c r="Q17" s="27"/>
    </row>
    <row r="18" spans="1:17" ht="25.5">
      <c r="A18" s="25"/>
      <c r="B18" s="26" t="s">
        <v>19</v>
      </c>
      <c r="C18" s="25" t="s">
        <v>0</v>
      </c>
      <c r="D18" s="25" t="s">
        <v>0</v>
      </c>
      <c r="E18" s="25" t="s">
        <v>0</v>
      </c>
      <c r="F18" s="25" t="s">
        <v>0</v>
      </c>
      <c r="G18" s="25" t="s">
        <v>0</v>
      </c>
      <c r="H18" s="27">
        <f t="shared" si="1"/>
        <v>24384.2</v>
      </c>
      <c r="I18" s="27">
        <v>0</v>
      </c>
      <c r="J18" s="27">
        <v>24384.2</v>
      </c>
      <c r="K18" s="27"/>
      <c r="L18" s="27"/>
      <c r="M18" s="27">
        <f t="shared" si="0"/>
        <v>23988.88</v>
      </c>
      <c r="N18" s="27"/>
      <c r="O18" s="27">
        <v>23988.88</v>
      </c>
      <c r="P18" s="27"/>
      <c r="Q18" s="27"/>
    </row>
    <row r="19" spans="1:17" s="14" customFormat="1" ht="94.5">
      <c r="A19" s="35"/>
      <c r="B19" s="16" t="s">
        <v>21</v>
      </c>
      <c r="C19" s="35" t="s">
        <v>0</v>
      </c>
      <c r="D19" s="35" t="s">
        <v>0</v>
      </c>
      <c r="E19" s="35" t="s">
        <v>0</v>
      </c>
      <c r="F19" s="35" t="s">
        <v>0</v>
      </c>
      <c r="G19" s="35" t="s">
        <v>0</v>
      </c>
      <c r="H19" s="24">
        <f t="shared" si="1"/>
        <v>2359.8999999999996</v>
      </c>
      <c r="I19" s="24">
        <f>SUM(I20:I24)</f>
        <v>0</v>
      </c>
      <c r="J19" s="24">
        <f>SUM(J20:J24)</f>
        <v>2359.8999999999996</v>
      </c>
      <c r="K19" s="24">
        <f>SUM(K20:K24)</f>
        <v>0</v>
      </c>
      <c r="L19" s="24">
        <f>SUM(L20:L24)</f>
        <v>0</v>
      </c>
      <c r="M19" s="24">
        <f t="shared" si="0"/>
        <v>2077.2</v>
      </c>
      <c r="N19" s="24">
        <f>SUM(N20:N24)</f>
        <v>0</v>
      </c>
      <c r="O19" s="24">
        <f>SUM(O20:O24)</f>
        <v>2077.2</v>
      </c>
      <c r="P19" s="24">
        <f>SUM(P20:P24)</f>
        <v>0</v>
      </c>
      <c r="Q19" s="24">
        <f>SUM(Q20:Q24)</f>
        <v>0</v>
      </c>
    </row>
    <row r="20" spans="1:17" ht="63.75">
      <c r="A20" s="25"/>
      <c r="B20" s="26" t="s">
        <v>42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7">
        <f t="shared" si="1"/>
        <v>2007.7</v>
      </c>
      <c r="I20" s="27">
        <v>0</v>
      </c>
      <c r="J20" s="44">
        <v>2007.7</v>
      </c>
      <c r="K20" s="27"/>
      <c r="L20" s="27"/>
      <c r="M20" s="27">
        <f t="shared" si="0"/>
        <v>1965.3</v>
      </c>
      <c r="N20" s="27"/>
      <c r="O20" s="27">
        <f>2007.7-42.4</f>
        <v>1965.3</v>
      </c>
      <c r="P20" s="27"/>
      <c r="Q20" s="27"/>
    </row>
    <row r="21" spans="1:17" ht="38.25">
      <c r="A21" s="25"/>
      <c r="B21" s="26" t="s">
        <v>43</v>
      </c>
      <c r="C21" s="25" t="s">
        <v>0</v>
      </c>
      <c r="D21" s="25" t="s">
        <v>0</v>
      </c>
      <c r="E21" s="25" t="s">
        <v>0</v>
      </c>
      <c r="F21" s="25" t="s">
        <v>0</v>
      </c>
      <c r="G21" s="25" t="s">
        <v>0</v>
      </c>
      <c r="H21" s="27">
        <f t="shared" si="1"/>
        <v>309.8</v>
      </c>
      <c r="I21" s="27">
        <v>0</v>
      </c>
      <c r="J21" s="27">
        <v>309.8</v>
      </c>
      <c r="K21" s="27"/>
      <c r="L21" s="27"/>
      <c r="M21" s="27">
        <f t="shared" si="0"/>
        <v>69.5</v>
      </c>
      <c r="N21" s="27"/>
      <c r="O21" s="27">
        <v>69.5</v>
      </c>
      <c r="P21" s="27"/>
      <c r="Q21" s="27"/>
    </row>
    <row r="22" spans="1:17" ht="51">
      <c r="A22" s="25"/>
      <c r="B22" s="26" t="s">
        <v>44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7">
        <f t="shared" si="1"/>
        <v>0</v>
      </c>
      <c r="I22" s="27">
        <v>0</v>
      </c>
      <c r="J22" s="27"/>
      <c r="K22" s="27"/>
      <c r="L22" s="27"/>
      <c r="M22" s="27">
        <f t="shared" si="0"/>
        <v>0</v>
      </c>
      <c r="N22" s="27"/>
      <c r="O22" s="27"/>
      <c r="P22" s="27"/>
      <c r="Q22" s="27"/>
    </row>
    <row r="23" spans="1:17" ht="38.25">
      <c r="A23" s="25"/>
      <c r="B23" s="26" t="s">
        <v>45</v>
      </c>
      <c r="C23" s="25" t="s">
        <v>0</v>
      </c>
      <c r="D23" s="25" t="s">
        <v>0</v>
      </c>
      <c r="E23" s="25" t="s">
        <v>0</v>
      </c>
      <c r="F23" s="25" t="s">
        <v>0</v>
      </c>
      <c r="G23" s="25" t="s">
        <v>0</v>
      </c>
      <c r="H23" s="27">
        <f t="shared" si="1"/>
        <v>21.2</v>
      </c>
      <c r="I23" s="27">
        <v>0</v>
      </c>
      <c r="J23" s="27">
        <v>21.2</v>
      </c>
      <c r="K23" s="27"/>
      <c r="L23" s="27"/>
      <c r="M23" s="27">
        <f t="shared" si="0"/>
        <v>21.2</v>
      </c>
      <c r="N23" s="27"/>
      <c r="O23" s="27">
        <v>21.2</v>
      </c>
      <c r="P23" s="27"/>
      <c r="Q23" s="27"/>
    </row>
    <row r="24" spans="1:17" ht="25.5">
      <c r="A24" s="25"/>
      <c r="B24" s="26" t="s">
        <v>46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7">
        <f t="shared" si="1"/>
        <v>21.2</v>
      </c>
      <c r="I24" s="27">
        <v>0</v>
      </c>
      <c r="J24" s="27">
        <v>21.2</v>
      </c>
      <c r="K24" s="27"/>
      <c r="L24" s="27"/>
      <c r="M24" s="27">
        <f t="shared" si="0"/>
        <v>21.2</v>
      </c>
      <c r="N24" s="27"/>
      <c r="O24" s="27">
        <v>21.2</v>
      </c>
      <c r="P24" s="27"/>
      <c r="Q24" s="27"/>
    </row>
    <row r="25" spans="1:17" s="14" customFormat="1" ht="126">
      <c r="A25" s="35"/>
      <c r="B25" s="16" t="s">
        <v>24</v>
      </c>
      <c r="C25" s="35" t="s">
        <v>0</v>
      </c>
      <c r="D25" s="35" t="s">
        <v>0</v>
      </c>
      <c r="E25" s="35" t="s">
        <v>0</v>
      </c>
      <c r="F25" s="35" t="s">
        <v>0</v>
      </c>
      <c r="G25" s="35" t="s">
        <v>0</v>
      </c>
      <c r="H25" s="24">
        <f t="shared" si="1"/>
        <v>313.9</v>
      </c>
      <c r="I25" s="24">
        <f>SUM(I26:I30)</f>
        <v>0</v>
      </c>
      <c r="J25" s="24">
        <f>SUM(J26:J30)</f>
        <v>187.7</v>
      </c>
      <c r="K25" s="24">
        <f>SUM(K26:K30)</f>
        <v>0</v>
      </c>
      <c r="L25" s="24">
        <f>SUM(L26:L30)</f>
        <v>126.2</v>
      </c>
      <c r="M25" s="24">
        <f t="shared" si="0"/>
        <v>313.9</v>
      </c>
      <c r="N25" s="24">
        <f>SUM(N26:N30)</f>
        <v>0</v>
      </c>
      <c r="O25" s="24">
        <f>SUM(O26:O30)</f>
        <v>187.7</v>
      </c>
      <c r="P25" s="24">
        <f>SUM(P26:P30)</f>
        <v>0</v>
      </c>
      <c r="Q25" s="24">
        <f>SUM(Q26:Q30)</f>
        <v>126.2</v>
      </c>
    </row>
    <row r="26" spans="1:17" ht="76.5">
      <c r="A26" s="25"/>
      <c r="B26" s="26" t="s">
        <v>47</v>
      </c>
      <c r="C26" s="25" t="s">
        <v>0</v>
      </c>
      <c r="D26" s="25" t="s">
        <v>0</v>
      </c>
      <c r="E26" s="25" t="s">
        <v>0</v>
      </c>
      <c r="F26" s="25" t="s">
        <v>0</v>
      </c>
      <c r="G26" s="25" t="s">
        <v>0</v>
      </c>
      <c r="H26" s="27">
        <f t="shared" si="1"/>
        <v>0</v>
      </c>
      <c r="I26" s="27">
        <v>0</v>
      </c>
      <c r="J26" s="27"/>
      <c r="K26" s="27"/>
      <c r="L26" s="27"/>
      <c r="M26" s="27">
        <f t="shared" si="0"/>
        <v>0</v>
      </c>
      <c r="N26" s="27">
        <v>0</v>
      </c>
      <c r="O26" s="27"/>
      <c r="P26" s="27"/>
      <c r="Q26" s="27"/>
    </row>
    <row r="27" spans="1:17" ht="76.5">
      <c r="A27" s="25"/>
      <c r="B27" s="26" t="s">
        <v>48</v>
      </c>
      <c r="C27" s="25" t="s">
        <v>0</v>
      </c>
      <c r="D27" s="25" t="s">
        <v>0</v>
      </c>
      <c r="E27" s="25" t="s">
        <v>0</v>
      </c>
      <c r="F27" s="25" t="s">
        <v>0</v>
      </c>
      <c r="G27" s="25" t="s">
        <v>0</v>
      </c>
      <c r="H27" s="27">
        <f t="shared" si="1"/>
        <v>0</v>
      </c>
      <c r="I27" s="27">
        <v>0</v>
      </c>
      <c r="J27" s="27"/>
      <c r="K27" s="27"/>
      <c r="L27" s="27"/>
      <c r="M27" s="27">
        <f t="shared" si="0"/>
        <v>0</v>
      </c>
      <c r="N27" s="27">
        <v>0</v>
      </c>
      <c r="O27" s="27"/>
      <c r="P27" s="27"/>
      <c r="Q27" s="27"/>
    </row>
    <row r="28" spans="1:17" ht="114.75">
      <c r="A28" s="25"/>
      <c r="B28" s="26" t="s">
        <v>49</v>
      </c>
      <c r="C28" s="25" t="s">
        <v>0</v>
      </c>
      <c r="D28" s="25" t="s">
        <v>0</v>
      </c>
      <c r="E28" s="25" t="s">
        <v>0</v>
      </c>
      <c r="F28" s="25" t="s">
        <v>0</v>
      </c>
      <c r="G28" s="25" t="s">
        <v>0</v>
      </c>
      <c r="H28" s="27">
        <f t="shared" si="1"/>
        <v>126.2</v>
      </c>
      <c r="I28" s="27">
        <v>0</v>
      </c>
      <c r="J28" s="27"/>
      <c r="K28" s="27"/>
      <c r="L28" s="27">
        <v>126.2</v>
      </c>
      <c r="M28" s="27">
        <f t="shared" si="0"/>
        <v>126.2</v>
      </c>
      <c r="N28" s="27">
        <v>0</v>
      </c>
      <c r="O28" s="27"/>
      <c r="P28" s="27"/>
      <c r="Q28" s="27">
        <v>126.2</v>
      </c>
    </row>
    <row r="29" spans="1:17" ht="63.75">
      <c r="A29" s="25"/>
      <c r="B29" s="26" t="s">
        <v>50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7">
        <f t="shared" si="1"/>
        <v>187.7</v>
      </c>
      <c r="I29" s="27">
        <v>0</v>
      </c>
      <c r="J29" s="27">
        <v>187.7</v>
      </c>
      <c r="K29" s="27"/>
      <c r="L29" s="27"/>
      <c r="M29" s="27">
        <f t="shared" si="0"/>
        <v>187.7</v>
      </c>
      <c r="N29" s="27">
        <v>0</v>
      </c>
      <c r="O29" s="27">
        <v>187.7</v>
      </c>
      <c r="P29" s="27"/>
      <c r="Q29" s="27"/>
    </row>
    <row r="30" spans="1:17" ht="63.75">
      <c r="A30" s="25"/>
      <c r="B30" s="26" t="s">
        <v>26</v>
      </c>
      <c r="C30" s="25" t="s">
        <v>0</v>
      </c>
      <c r="D30" s="25" t="s">
        <v>0</v>
      </c>
      <c r="E30" s="25" t="s">
        <v>0</v>
      </c>
      <c r="F30" s="25" t="s">
        <v>0</v>
      </c>
      <c r="G30" s="25" t="s">
        <v>0</v>
      </c>
      <c r="H30" s="27">
        <f t="shared" si="1"/>
        <v>0</v>
      </c>
      <c r="I30" s="27">
        <v>0</v>
      </c>
      <c r="J30" s="27"/>
      <c r="K30" s="27"/>
      <c r="L30" s="27"/>
      <c r="M30" s="27">
        <f t="shared" si="0"/>
        <v>0</v>
      </c>
      <c r="N30" s="27">
        <v>0</v>
      </c>
      <c r="O30" s="27"/>
      <c r="P30" s="27"/>
      <c r="Q30" s="27"/>
    </row>
    <row r="32" spans="1:11" s="28" customFormat="1" ht="11.25">
      <c r="A32" s="28" t="s">
        <v>51</v>
      </c>
      <c r="B32" s="28" t="s">
        <v>52</v>
      </c>
      <c r="J32" s="29"/>
      <c r="K32" s="29"/>
    </row>
    <row r="33" spans="1:11" s="28" customFormat="1" ht="11.25">
      <c r="A33" s="28" t="s">
        <v>53</v>
      </c>
      <c r="B33" s="28" t="s">
        <v>54</v>
      </c>
      <c r="J33" s="29"/>
      <c r="K33" s="29"/>
    </row>
    <row r="35" spans="2:11" s="30" customFormat="1" ht="18.75">
      <c r="B35" s="32" t="s">
        <v>55</v>
      </c>
      <c r="C35" s="32"/>
      <c r="D35" s="32"/>
      <c r="E35" s="33"/>
      <c r="F35" s="33"/>
      <c r="G35" s="32" t="s">
        <v>56</v>
      </c>
      <c r="H35" s="32"/>
      <c r="J35" s="31"/>
      <c r="K35" s="31"/>
    </row>
    <row r="36" spans="2:11" s="30" customFormat="1" ht="18.75">
      <c r="B36" s="32"/>
      <c r="C36" s="32"/>
      <c r="D36" s="32"/>
      <c r="E36" s="32"/>
      <c r="F36" s="32"/>
      <c r="G36" s="32"/>
      <c r="H36" s="32"/>
      <c r="J36" s="31"/>
      <c r="K36" s="31"/>
    </row>
    <row r="37" spans="2:11" s="30" customFormat="1" ht="18.75">
      <c r="B37" s="32" t="s">
        <v>3</v>
      </c>
      <c r="C37" s="32"/>
      <c r="D37" s="32"/>
      <c r="E37" s="33"/>
      <c r="F37" s="33"/>
      <c r="G37" s="32" t="s">
        <v>4</v>
      </c>
      <c r="H37" s="32"/>
      <c r="J37" s="31"/>
      <c r="K37" s="31"/>
    </row>
    <row r="38" spans="2:11" s="30" customFormat="1" ht="18.75">
      <c r="B38" s="32"/>
      <c r="C38" s="32"/>
      <c r="D38" s="32"/>
      <c r="E38" s="32"/>
      <c r="F38" s="32"/>
      <c r="G38" s="32"/>
      <c r="H38" s="32"/>
      <c r="J38" s="31"/>
      <c r="K38" s="31"/>
    </row>
    <row r="39" spans="2:11" s="30" customFormat="1" ht="18.75">
      <c r="B39" s="32" t="s">
        <v>57</v>
      </c>
      <c r="C39" s="32"/>
      <c r="D39" s="32"/>
      <c r="E39" s="33"/>
      <c r="F39" s="33"/>
      <c r="G39" s="32" t="s">
        <v>58</v>
      </c>
      <c r="H39" s="32"/>
      <c r="J39" s="31"/>
      <c r="K39" s="31"/>
    </row>
    <row r="40" spans="2:8" ht="15">
      <c r="B40" s="34"/>
      <c r="C40" s="34"/>
      <c r="D40" s="34"/>
      <c r="E40" s="34"/>
      <c r="F40" s="34"/>
      <c r="G40" s="34"/>
      <c r="H40" s="34"/>
    </row>
    <row r="41" spans="1:10" ht="16.5">
      <c r="A41"/>
      <c r="B41" s="17" t="s">
        <v>34</v>
      </c>
      <c r="C41" s="17"/>
      <c r="D41" s="17"/>
      <c r="E41" s="17"/>
      <c r="F41" s="17"/>
      <c r="G41" s="17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17" t="s">
        <v>35</v>
      </c>
      <c r="C43" s="17"/>
      <c r="D43" s="17"/>
      <c r="E43" s="17"/>
      <c r="F43" s="17"/>
      <c r="G43" s="17"/>
      <c r="H43"/>
      <c r="I43"/>
      <c r="J43"/>
    </row>
    <row r="44" spans="1:11" ht="16.5">
      <c r="A44"/>
      <c r="B44" s="17" t="s">
        <v>59</v>
      </c>
      <c r="C44" s="17"/>
      <c r="D44" s="17"/>
      <c r="E44" s="8"/>
      <c r="F44" s="8"/>
      <c r="G44" s="17" t="s">
        <v>36</v>
      </c>
      <c r="H44" s="19"/>
      <c r="J44" s="18"/>
      <c r="K44" s="18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Солодова</cp:lastModifiedBy>
  <cp:lastPrinted>2014-01-21T12:31:41Z</cp:lastPrinted>
  <dcterms:created xsi:type="dcterms:W3CDTF">1999-06-18T11:49:53Z</dcterms:created>
  <dcterms:modified xsi:type="dcterms:W3CDTF">2014-01-21T12:31:44Z</dcterms:modified>
  <cp:category/>
  <cp:version/>
  <cp:contentType/>
  <cp:contentStatus/>
</cp:coreProperties>
</file>